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1612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<sst xmlns="http://schemas.openxmlformats.org/spreadsheetml/2006/main" count="879" uniqueCount="143">
  <si>
    <t xml:space="preserve">Тарифи на теплову енергію та тарифи та послуги з централізованого опалення та централізованого </t>
  </si>
  <si>
    <t>постачання гарячої води населення, бюджетних установ та інших споживачів   КП ТМТКЕ</t>
  </si>
  <si>
    <t>з ПДВ</t>
  </si>
  <si>
    <t>Категорія споживачів</t>
  </si>
  <si>
    <t>Види послуг</t>
  </si>
  <si>
    <t>Наявність чи відсутність приладів обліку</t>
  </si>
  <si>
    <t>Одиниця виміру</t>
  </si>
  <si>
    <t>Тариф</t>
  </si>
  <si>
    <t>дата початку дії тарифу, постанова НКРЕКП, рішення ВКМР</t>
  </si>
  <si>
    <t>Документ, згідно якого встановлені тарифи</t>
  </si>
  <si>
    <t>Населення</t>
  </si>
  <si>
    <t>Опалення</t>
  </si>
  <si>
    <t>При відсутності лічильника теплової енергії</t>
  </si>
  <si>
    <t>грн. в місяць / кв.м</t>
  </si>
  <si>
    <t>З 01.07.16р. зг.п.№1101 від 09.06.16р.</t>
  </si>
  <si>
    <t>Постанова КМУ від 01 червня 2011 № 869</t>
  </si>
  <si>
    <t>При наявності лічильника теплової енергії</t>
  </si>
  <si>
    <t>грн. / 1Гкал</t>
  </si>
  <si>
    <t>З 23.09.16р. зг.п.№1352 від 04.08.16р.</t>
  </si>
  <si>
    <t>Гаряча вода</t>
  </si>
  <si>
    <t xml:space="preserve"> За умов підключення рушникосушильників до системи гарячого водопостачання</t>
  </si>
  <si>
    <t>грн. / куб.м.</t>
  </si>
  <si>
    <t>Постанова НКРЕКП від 24 березня 2016 № 377</t>
  </si>
  <si>
    <t xml:space="preserve"> За умов відсутності рушникосушильників, підключених до системи гарячого водопостачання</t>
  </si>
  <si>
    <t>Постачання гарячої води</t>
  </si>
  <si>
    <t>УББ</t>
  </si>
  <si>
    <t>З 01.09.16р. зг.п.№1353 від 04.08.16р.</t>
  </si>
  <si>
    <t>Теплова енергія</t>
  </si>
  <si>
    <t>Х</t>
  </si>
  <si>
    <t>З 01.07.16р. зг.п.№962 від 09.06.16р.</t>
  </si>
  <si>
    <t>Постанова НКРЕКП від 17 лютого 2011 № 242</t>
  </si>
  <si>
    <t>Бюджетні організації</t>
  </si>
  <si>
    <t>З 16.12.17р. зг.р.ВКМР №899 від 06.12.17р.</t>
  </si>
  <si>
    <t>З 12.10.17р. зг.р.ВКМР №722 від 10.10.17р.</t>
  </si>
  <si>
    <t>Релігійні організації</t>
  </si>
  <si>
    <t>З 29.12.16р. зг.п.№2126 від 02.12.16р.</t>
  </si>
  <si>
    <t>З 29.12.16р. зг.п.№2127 від 02.12.16р.</t>
  </si>
  <si>
    <t>Інші споживачі</t>
  </si>
  <si>
    <t>З 16.12.17р. зг.р.ВКМР  №900 від 06.12.17р.</t>
  </si>
  <si>
    <t>З 16.12.17р. зг.р.ВКМР №900 від 06.12.17р.</t>
  </si>
  <si>
    <t>Заступник директора з економіки - начальник ПЕВ</t>
  </si>
  <si>
    <t>В.Р.Онишків</t>
  </si>
  <si>
    <t>Вик. Штопко Ю.С.</t>
  </si>
  <si>
    <t>дата початку дії тарифу, постанова НКРЕКП</t>
  </si>
  <si>
    <t xml:space="preserve">З 23.09.16р. зг.п.№1352 від 04.08.16р. </t>
  </si>
  <si>
    <t xml:space="preserve">З 01.09.16р. зг.п.№1353 від 04.08.16р. </t>
  </si>
  <si>
    <t>Тарифи на теплову енергію та тарифи на послуги з централізованого опалення та та централізованого постачання гарячої води населення, бюджетних установ та інших споживачів КПТМ ТМТКЕ ТМР</t>
  </si>
  <si>
    <t>Види послуг/діяльності</t>
  </si>
  <si>
    <t>До 01. 01. 2012р.</t>
  </si>
  <si>
    <t>З 01.01.2014 р.</t>
  </si>
  <si>
    <t>З 01.04.2014 р.</t>
  </si>
  <si>
    <t>З 01.06.2014 р.</t>
  </si>
  <si>
    <t>З 01.07.2014р.</t>
  </si>
  <si>
    <t>З 01.08.2014р.</t>
  </si>
  <si>
    <t>З 01.09.2014р.</t>
  </si>
  <si>
    <t>З 21.11.2014р.</t>
  </si>
  <si>
    <t>З 01.12.2014р.</t>
  </si>
  <si>
    <t>З 01.03.2015</t>
  </si>
  <si>
    <t>З 01.04.2015</t>
  </si>
  <si>
    <t>З 01.05.2015</t>
  </si>
  <si>
    <t>З 01.11.2015</t>
  </si>
  <si>
    <t>З 04.11.2015</t>
  </si>
  <si>
    <t>З 01.02.2016</t>
  </si>
  <si>
    <t>З 05.05.2016</t>
  </si>
  <si>
    <t>З 01.06.2016</t>
  </si>
  <si>
    <t>З 01.07.2016</t>
  </si>
  <si>
    <t>З 23.09.2016</t>
  </si>
  <si>
    <t>З 01.10.2016</t>
  </si>
  <si>
    <t>З 30.12.2016</t>
  </si>
  <si>
    <t>З 13.01.2017</t>
  </si>
  <si>
    <t>З 24.02.2017</t>
  </si>
  <si>
    <t>З 12.10.2017</t>
  </si>
  <si>
    <t>З 16.12.2017</t>
  </si>
  <si>
    <t>Одноставковий тариф</t>
  </si>
  <si>
    <t>Двоставкові тарифи</t>
  </si>
  <si>
    <t>плата за приєднане теплове навантаження</t>
  </si>
  <si>
    <t>плата за спожиту теплову енергію</t>
  </si>
  <si>
    <t>№664 від 13.06.14 ГВ</t>
  </si>
  <si>
    <t>№146 від 17.10.14 ГВ</t>
  </si>
  <si>
    <t>№1171 від 31.03.15 ГВ</t>
  </si>
  <si>
    <t>№1101 від 09.06.16 ГВ</t>
  </si>
  <si>
    <t>№1352 від 04.08.16 ГВ</t>
  </si>
  <si>
    <t>№86 від 24.01.11 ріш.ВК МР ГВ</t>
  </si>
  <si>
    <t>№862 від 27.06.14 ГВ упр.баг.буд.</t>
  </si>
  <si>
    <t>№1169 від 31.03.15 УББ ГВ</t>
  </si>
  <si>
    <t>№1542 від 30.04.15 УББ ГВ</t>
  </si>
  <si>
    <t>№1102 від 09.06.16 УББ ГВ</t>
  </si>
  <si>
    <t>№1353 від 04.08.16 УББ ГВ</t>
  </si>
  <si>
    <t>№1760 від 14.12.10 ТЕ</t>
  </si>
  <si>
    <t>№304 від 08.04.14</t>
  </si>
  <si>
    <t>№762 від 03.03.15 ТЕ</t>
  </si>
  <si>
    <t>№962 від 09.06.16 ТЕ</t>
  </si>
  <si>
    <t>Послуга з централізованого опалення</t>
  </si>
  <si>
    <t>двоставковий тариф</t>
  </si>
  <si>
    <t>При відсутності лічильника ТЕ</t>
  </si>
  <si>
    <t>грн. в місяць / кв.м.</t>
  </si>
  <si>
    <t>При наявності лічильника ТЕ</t>
  </si>
  <si>
    <t>одноставковий тариф</t>
  </si>
  <si>
    <t>Послуга з централізованого постачання гарячої води</t>
  </si>
  <si>
    <t>При відсутності лічильника</t>
  </si>
  <si>
    <t>грн.в місяць / 1 жителя</t>
  </si>
  <si>
    <t>При наявності лічильника</t>
  </si>
  <si>
    <t xml:space="preserve"> За умов підключення рушни-косушильників до системи ГВ</t>
  </si>
  <si>
    <t xml:space="preserve"> За умов відсутності рушнико-сушильників, підключених до системи ГВ</t>
  </si>
  <si>
    <t>Управителі багатоквартирних будинків</t>
  </si>
  <si>
    <t>Підігрів води</t>
  </si>
  <si>
    <t xml:space="preserve">№862 від 27.06.14 ГВ </t>
  </si>
  <si>
    <t>№1176 від 22.08.14 ГВ рел.орг.</t>
  </si>
  <si>
    <t>№665 28.11.14 ГВ</t>
  </si>
  <si>
    <t>№435 від 27.02.15 ГВ</t>
  </si>
  <si>
    <t>№1170 від 31.03.15 ГВ</t>
  </si>
  <si>
    <t>№1543 від 30.04.15 ГВ</t>
  </si>
  <si>
    <t>№2695 від 29.10.15ГВ</t>
  </si>
  <si>
    <t>№55 від 28.01.16 ГВ</t>
  </si>
  <si>
    <t>№783 від 05.05.16 ГВ</t>
  </si>
  <si>
    <t>№1211 від 30.06.16 ТЕ</t>
  </si>
  <si>
    <t>№1762 від 29.09.16 ГВ</t>
  </si>
  <si>
    <t>№2127 від 02.12.16 ГВ</t>
  </si>
  <si>
    <t>№2440 від 30.12.16 ГВ</t>
  </si>
  <si>
    <t>№152 від 01.02.17 ГВ Інші спож</t>
  </si>
  <si>
    <t>МР №900 від 06.12.17 інші спож-ГВ та ТЕ та бюджет-ГВ</t>
  </si>
  <si>
    <t>№160 від 30.09.11р. ТЕ</t>
  </si>
  <si>
    <t>№483 від 31.12.13 ТЕ</t>
  </si>
  <si>
    <t>№240 від 31.03.14 ТЕ</t>
  </si>
  <si>
    <t>№527 від 16.05.14 ТЕ</t>
  </si>
  <si>
    <t>№1029 від 11.07.14 ТЕ реліг.орг.</t>
  </si>
  <si>
    <t>№614 від 28.11.14 ТЕ</t>
  </si>
  <si>
    <t>№294 від 27.02.15 ТЕ</t>
  </si>
  <si>
    <t>№1129 від 31.03.15 ТЕ</t>
  </si>
  <si>
    <t>№1406 від 30.04.15 ТЕ</t>
  </si>
  <si>
    <t>№2690 від 29.10.15р.ТЕ</t>
  </si>
  <si>
    <t>№2751 від 12.11.15р.ТЕ</t>
  </si>
  <si>
    <t>№54 від 28.01.16 ТЕ</t>
  </si>
  <si>
    <t>№782 від 05.05.16 ТЕ</t>
  </si>
  <si>
    <t>№1210 від 30.06.16 ТЕ</t>
  </si>
  <si>
    <t>№1757 від 29.09.16 ТЕ</t>
  </si>
  <si>
    <t>№2126 від 02.12.16 ТЕ</t>
  </si>
  <si>
    <t>№2439 від 30.12.16 ТЕ</t>
  </si>
  <si>
    <t>№151 від 01.02.17 ТЕ Інші спож</t>
  </si>
  <si>
    <t>рішення МР№722 від 10.10.17 ТЕ бюджет.уст.</t>
  </si>
  <si>
    <t>грн. / 100 Ккал.год.</t>
  </si>
  <si>
    <t>Пара</t>
  </si>
  <si>
    <t>В.Р. Онишків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</si>
</sst>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0"/>
    <numFmt numFmtId="167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</cellStyleXfs>
  <cellXfs count="114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wrapText="1"/>
    </xf>
    <xf numFmtId="164" fontId="15" fillId="0" borderId="0" xfId="0" applyFont="1" applyAlignment="1">
      <alignment wrapText="1"/>
    </xf>
    <xf numFmtId="164" fontId="16" fillId="0" borderId="0" xfId="0" applyFont="1" applyBorder="1" applyAlignment="1">
      <alignment horizontal="left" wrapText="1"/>
    </xf>
    <xf numFmtId="164" fontId="14" fillId="0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left"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right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top" wrapText="1"/>
    </xf>
    <xf numFmtId="164" fontId="19" fillId="0" borderId="2" xfId="0" applyFont="1" applyFill="1" applyBorder="1" applyAlignment="1">
      <alignment horizontal="right" vertical="center" wrapText="1"/>
    </xf>
    <xf numFmtId="165" fontId="18" fillId="0" borderId="2" xfId="0" applyNumberFormat="1" applyFont="1" applyFill="1" applyBorder="1" applyAlignment="1">
      <alignment horizontal="right" wrapText="1"/>
    </xf>
    <xf numFmtId="164" fontId="16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3" fillId="0" borderId="0" xfId="36" applyFont="1" applyFill="1">
      <alignment/>
      <protection/>
    </xf>
    <xf numFmtId="164" fontId="18" fillId="0" borderId="2" xfId="0" applyFont="1" applyFill="1" applyBorder="1" applyAlignment="1">
      <alignment horizontal="center" vertical="center" wrapText="1"/>
    </xf>
    <xf numFmtId="164" fontId="19" fillId="0" borderId="2" xfId="36" applyFont="1" applyFill="1" applyBorder="1" applyAlignment="1">
      <alignment horizontal="center" vertical="center" wrapText="1"/>
      <protection/>
    </xf>
    <xf numFmtId="164" fontId="13" fillId="0" borderId="0" xfId="36" applyFont="1" applyFill="1" applyBorder="1">
      <alignment/>
      <protection/>
    </xf>
    <xf numFmtId="164" fontId="19" fillId="0" borderId="2" xfId="0" applyFont="1" applyFill="1" applyBorder="1" applyAlignment="1">
      <alignment horizontal="center" wrapText="1"/>
    </xf>
    <xf numFmtId="165" fontId="16" fillId="0" borderId="2" xfId="0" applyNumberFormat="1" applyFont="1" applyFill="1" applyBorder="1" applyAlignment="1">
      <alignment horizontal="right" wrapText="1"/>
    </xf>
    <xf numFmtId="164" fontId="17" fillId="0" borderId="0" xfId="36" applyFont="1" applyFill="1">
      <alignment/>
      <protection/>
    </xf>
    <xf numFmtId="164" fontId="13" fillId="9" borderId="0" xfId="36" applyFont="1" applyFill="1">
      <alignment/>
      <protection/>
    </xf>
    <xf numFmtId="164" fontId="14" fillId="9" borderId="0" xfId="0" applyFont="1" applyFill="1" applyAlignment="1">
      <alignment/>
    </xf>
    <xf numFmtId="164" fontId="19" fillId="0" borderId="3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64" fontId="18" fillId="0" borderId="0" xfId="0" applyFont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1" fillId="0" borderId="0" xfId="0" applyFont="1" applyAlignment="1">
      <alignment/>
    </xf>
    <xf numFmtId="164" fontId="15" fillId="0" borderId="0" xfId="0" applyFont="1" applyAlignment="1">
      <alignment/>
    </xf>
    <xf numFmtId="164" fontId="18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left" vertical="center" wrapText="1"/>
    </xf>
    <xf numFmtId="164" fontId="18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top" wrapText="1"/>
    </xf>
    <xf numFmtId="164" fontId="19" fillId="0" borderId="4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right" wrapText="1"/>
    </xf>
    <xf numFmtId="164" fontId="16" fillId="0" borderId="4" xfId="0" applyFon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/>
    </xf>
    <xf numFmtId="164" fontId="18" fillId="0" borderId="4" xfId="0" applyFont="1" applyFill="1" applyBorder="1" applyAlignment="1">
      <alignment horizontal="center" vertical="center" wrapText="1"/>
    </xf>
    <xf numFmtId="164" fontId="19" fillId="0" borderId="4" xfId="0" applyFont="1" applyFill="1" applyBorder="1" applyAlignment="1">
      <alignment horizontal="center" wrapText="1"/>
    </xf>
    <xf numFmtId="164" fontId="16" fillId="0" borderId="4" xfId="0" applyFont="1" applyFill="1" applyBorder="1" applyAlignment="1">
      <alignment horizontal="right" vertical="center" wrapText="1"/>
    </xf>
    <xf numFmtId="164" fontId="0" fillId="10" borderId="0" xfId="0" applyFill="1" applyAlignment="1">
      <alignment/>
    </xf>
    <xf numFmtId="164" fontId="20" fillId="10" borderId="0" xfId="0" applyFont="1" applyFill="1" applyAlignment="1">
      <alignment/>
    </xf>
    <xf numFmtId="167" fontId="0" fillId="10" borderId="0" xfId="0" applyNumberFormat="1" applyFill="1" applyAlignment="1">
      <alignment wrapText="1"/>
    </xf>
    <xf numFmtId="164" fontId="16" fillId="10" borderId="0" xfId="0" applyFont="1" applyFill="1" applyAlignment="1">
      <alignment/>
    </xf>
    <xf numFmtId="164" fontId="21" fillId="10" borderId="0" xfId="0" applyFont="1" applyFill="1" applyBorder="1" applyAlignment="1">
      <alignment vertical="center"/>
    </xf>
    <xf numFmtId="164" fontId="22" fillId="10" borderId="0" xfId="0" applyFont="1" applyFill="1" applyBorder="1" applyAlignment="1">
      <alignment vertical="center" wrapText="1"/>
    </xf>
    <xf numFmtId="164" fontId="18" fillId="10" borderId="0" xfId="0" applyFont="1" applyFill="1" applyBorder="1" applyAlignment="1">
      <alignment horizontal="center" vertical="center" wrapText="1"/>
    </xf>
    <xf numFmtId="164" fontId="0" fillId="10" borderId="0" xfId="0" applyFill="1" applyAlignment="1">
      <alignment wrapText="1"/>
    </xf>
    <xf numFmtId="164" fontId="20" fillId="10" borderId="0" xfId="0" applyFont="1" applyFill="1" applyAlignment="1">
      <alignment wrapText="1"/>
    </xf>
    <xf numFmtId="164" fontId="22" fillId="10" borderId="0" xfId="0" applyFont="1" applyFill="1" applyBorder="1" applyAlignment="1">
      <alignment horizontal="center" vertical="center" wrapText="1"/>
    </xf>
    <xf numFmtId="164" fontId="23" fillId="10" borderId="0" xfId="0" applyFont="1" applyFill="1" applyBorder="1" applyAlignment="1">
      <alignment horizontal="center" vertical="center" wrapText="1"/>
    </xf>
    <xf numFmtId="164" fontId="23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 wrapText="1"/>
    </xf>
    <xf numFmtId="164" fontId="16" fillId="10" borderId="2" xfId="0" applyFont="1" applyFill="1" applyBorder="1" applyAlignment="1">
      <alignment horizontal="center" vertical="center" wrapText="1"/>
    </xf>
    <xf numFmtId="164" fontId="16" fillId="10" borderId="5" xfId="0" applyFont="1" applyFill="1" applyBorder="1" applyAlignment="1">
      <alignment horizontal="center" vertical="center" wrapText="1"/>
    </xf>
    <xf numFmtId="167" fontId="16" fillId="10" borderId="2" xfId="0" applyNumberFormat="1" applyFont="1" applyFill="1" applyBorder="1" applyAlignment="1">
      <alignment horizontal="center" vertical="center" wrapText="1"/>
    </xf>
    <xf numFmtId="164" fontId="16" fillId="10" borderId="2" xfId="0" applyFont="1" applyFill="1" applyBorder="1" applyAlignment="1">
      <alignment vertical="center"/>
    </xf>
    <xf numFmtId="167" fontId="0" fillId="10" borderId="2" xfId="0" applyNumberFormat="1" applyFill="1" applyBorder="1" applyAlignment="1">
      <alignment wrapText="1"/>
    </xf>
    <xf numFmtId="164" fontId="16" fillId="10" borderId="2" xfId="0" applyFont="1" applyFill="1" applyBorder="1" applyAlignment="1">
      <alignment/>
    </xf>
    <xf numFmtId="164" fontId="0" fillId="10" borderId="2" xfId="0" applyFill="1" applyBorder="1" applyAlignment="1">
      <alignment/>
    </xf>
    <xf numFmtId="165" fontId="16" fillId="10" borderId="2" xfId="0" applyNumberFormat="1" applyFont="1" applyFill="1" applyBorder="1" applyAlignment="1">
      <alignment horizontal="center" wrapText="1"/>
    </xf>
    <xf numFmtId="164" fontId="24" fillId="10" borderId="2" xfId="0" applyFont="1" applyFill="1" applyBorder="1" applyAlignment="1">
      <alignment horizontal="center" vertical="center" wrapText="1"/>
    </xf>
    <xf numFmtId="164" fontId="24" fillId="10" borderId="2" xfId="0" applyFont="1" applyFill="1" applyBorder="1" applyAlignment="1">
      <alignment horizontal="center" wrapText="1"/>
    </xf>
    <xf numFmtId="164" fontId="25" fillId="10" borderId="0" xfId="0" applyFont="1" applyFill="1" applyAlignment="1">
      <alignment horizontal="center" wrapText="1"/>
    </xf>
    <xf numFmtId="164" fontId="18" fillId="10" borderId="6" xfId="0" applyFont="1" applyFill="1" applyBorder="1" applyAlignment="1">
      <alignment horizontal="center" vertical="center" wrapText="1"/>
    </xf>
    <xf numFmtId="164" fontId="19" fillId="10" borderId="2" xfId="0" applyFont="1" applyFill="1" applyBorder="1" applyAlignment="1">
      <alignment horizontal="left" vertical="center" wrapText="1"/>
    </xf>
    <xf numFmtId="164" fontId="19" fillId="10" borderId="2" xfId="0" applyFont="1" applyFill="1" applyBorder="1" applyAlignment="1">
      <alignment horizontal="center" vertical="center" wrapText="1"/>
    </xf>
    <xf numFmtId="165" fontId="26" fillId="10" borderId="2" xfId="0" applyNumberFormat="1" applyFont="1" applyFill="1" applyBorder="1" applyAlignment="1">
      <alignment horizontal="right" wrapText="1"/>
    </xf>
    <xf numFmtId="165" fontId="18" fillId="10" borderId="2" xfId="0" applyNumberFormat="1" applyFont="1" applyFill="1" applyBorder="1" applyAlignment="1">
      <alignment horizontal="right" wrapText="1"/>
    </xf>
    <xf numFmtId="165" fontId="26" fillId="10" borderId="5" xfId="0" applyNumberFormat="1" applyFont="1" applyFill="1" applyBorder="1" applyAlignment="1">
      <alignment horizontal="right" wrapText="1"/>
    </xf>
    <xf numFmtId="165" fontId="27" fillId="10" borderId="2" xfId="0" applyNumberFormat="1" applyFont="1" applyFill="1" applyBorder="1" applyAlignment="1">
      <alignment horizontal="right" wrapText="1"/>
    </xf>
    <xf numFmtId="164" fontId="27" fillId="10" borderId="2" xfId="0" applyFont="1" applyFill="1" applyBorder="1" applyAlignment="1">
      <alignment horizontal="center" vertical="center" wrapText="1"/>
    </xf>
    <xf numFmtId="165" fontId="18" fillId="10" borderId="5" xfId="0" applyNumberFormat="1" applyFont="1" applyFill="1" applyBorder="1" applyAlignment="1">
      <alignment horizontal="right" wrapText="1"/>
    </xf>
    <xf numFmtId="165" fontId="28" fillId="10" borderId="2" xfId="0" applyNumberFormat="1" applyFont="1" applyFill="1" applyBorder="1" applyAlignment="1">
      <alignment horizontal="right"/>
    </xf>
    <xf numFmtId="164" fontId="29" fillId="10" borderId="2" xfId="0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right" wrapText="1"/>
    </xf>
    <xf numFmtId="165" fontId="16" fillId="10" borderId="5" xfId="0" applyNumberFormat="1" applyFont="1" applyFill="1" applyBorder="1" applyAlignment="1">
      <alignment horizontal="right" wrapText="1"/>
    </xf>
    <xf numFmtId="164" fontId="26" fillId="10" borderId="2" xfId="0" applyFont="1" applyFill="1" applyBorder="1" applyAlignment="1">
      <alignment horizontal="center" wrapText="1"/>
    </xf>
    <xf numFmtId="165" fontId="16" fillId="10" borderId="5" xfId="0" applyNumberFormat="1" applyFont="1" applyFill="1" applyBorder="1" applyAlignment="1">
      <alignment horizontal="center" wrapText="1"/>
    </xf>
    <xf numFmtId="167" fontId="16" fillId="10" borderId="2" xfId="0" applyNumberFormat="1" applyFont="1" applyFill="1" applyBorder="1" applyAlignment="1">
      <alignment horizontal="center" wrapText="1"/>
    </xf>
    <xf numFmtId="164" fontId="16" fillId="10" borderId="2" xfId="0" applyFont="1" applyFill="1" applyBorder="1" applyAlignment="1">
      <alignment horizontal="center" wrapText="1"/>
    </xf>
    <xf numFmtId="165" fontId="18" fillId="10" borderId="2" xfId="0" applyNumberFormat="1" applyFont="1" applyFill="1" applyBorder="1" applyAlignment="1">
      <alignment horizontal="center" wrapText="1"/>
    </xf>
    <xf numFmtId="164" fontId="16" fillId="10" borderId="4" xfId="0" applyFont="1" applyFill="1" applyBorder="1" applyAlignment="1">
      <alignment horizontal="center" vertical="center" wrapText="1"/>
    </xf>
    <xf numFmtId="164" fontId="16" fillId="10" borderId="7" xfId="0" applyFont="1" applyFill="1" applyBorder="1" applyAlignment="1">
      <alignment horizontal="center" vertical="center" wrapText="1"/>
    </xf>
    <xf numFmtId="164" fontId="19" fillId="10" borderId="2" xfId="0" applyFont="1" applyFill="1" applyBorder="1" applyAlignment="1">
      <alignment horizontal="center" wrapText="1"/>
    </xf>
    <xf numFmtId="164" fontId="28" fillId="10" borderId="2" xfId="0" applyFont="1" applyFill="1" applyBorder="1" applyAlignment="1">
      <alignment/>
    </xf>
    <xf numFmtId="165" fontId="20" fillId="10" borderId="5" xfId="0" applyNumberFormat="1" applyFont="1" applyFill="1" applyBorder="1" applyAlignment="1">
      <alignment horizontal="right" wrapText="1"/>
    </xf>
    <xf numFmtId="165" fontId="0" fillId="10" borderId="2" xfId="0" applyNumberFormat="1" applyFill="1" applyBorder="1" applyAlignment="1">
      <alignment horizontal="right" wrapText="1"/>
    </xf>
    <xf numFmtId="165" fontId="28" fillId="10" borderId="2" xfId="0" applyNumberFormat="1" applyFont="1" applyFill="1" applyBorder="1" applyAlignment="1">
      <alignment horizontal="right" wrapText="1"/>
    </xf>
    <xf numFmtId="165" fontId="30" fillId="10" borderId="5" xfId="0" applyNumberFormat="1" applyFont="1" applyFill="1" applyBorder="1" applyAlignment="1">
      <alignment horizontal="right" wrapText="1"/>
    </xf>
    <xf numFmtId="165" fontId="20" fillId="10" borderId="2" xfId="0" applyNumberFormat="1" applyFont="1" applyFill="1" applyBorder="1" applyAlignment="1">
      <alignment horizontal="right" wrapText="1"/>
    </xf>
    <xf numFmtId="167" fontId="28" fillId="10" borderId="2" xfId="0" applyNumberFormat="1" applyFont="1" applyFill="1" applyBorder="1" applyAlignment="1">
      <alignment/>
    </xf>
    <xf numFmtId="167" fontId="28" fillId="10" borderId="2" xfId="0" applyNumberFormat="1" applyFont="1" applyFill="1" applyBorder="1" applyAlignment="1">
      <alignment/>
    </xf>
    <xf numFmtId="165" fontId="31" fillId="10" borderId="5" xfId="0" applyNumberFormat="1" applyFont="1" applyFill="1" applyBorder="1" applyAlignment="1">
      <alignment horizontal="right" wrapText="1"/>
    </xf>
    <xf numFmtId="165" fontId="24" fillId="10" borderId="2" xfId="0" applyNumberFormat="1" applyFont="1" applyFill="1" applyBorder="1" applyAlignment="1">
      <alignment horizontal="right" wrapText="1"/>
    </xf>
    <xf numFmtId="164" fontId="28" fillId="10" borderId="2" xfId="0" applyFont="1" applyFill="1" applyBorder="1" applyAlignment="1">
      <alignment/>
    </xf>
    <xf numFmtId="164" fontId="26" fillId="10" borderId="0" xfId="0" applyFont="1" applyFill="1" applyBorder="1" applyAlignment="1">
      <alignment horizontal="center" wrapText="1"/>
    </xf>
    <xf numFmtId="164" fontId="19" fillId="10" borderId="0" xfId="0" applyFont="1" applyFill="1" applyBorder="1" applyAlignment="1">
      <alignment horizontal="center" vertical="center" wrapText="1"/>
    </xf>
    <xf numFmtId="167" fontId="18" fillId="10" borderId="0" xfId="0" applyNumberFormat="1" applyFont="1" applyFill="1" applyBorder="1" applyAlignment="1">
      <alignment horizontal="right" wrapText="1"/>
    </xf>
    <xf numFmtId="164" fontId="26" fillId="10" borderId="0" xfId="0" applyFont="1" applyFill="1" applyBorder="1" applyAlignment="1">
      <alignment horizontal="right" wrapText="1"/>
    </xf>
    <xf numFmtId="164" fontId="32" fillId="10" borderId="0" xfId="0" applyFont="1" applyFill="1" applyAlignment="1">
      <alignment wrapText="1"/>
    </xf>
    <xf numFmtId="164" fontId="16" fillId="10" borderId="0" xfId="0" applyFont="1" applyFill="1" applyAlignment="1">
      <alignment wrapText="1"/>
    </xf>
    <xf numFmtId="164" fontId="33" fillId="10" borderId="0" xfId="0" applyFont="1" applyFill="1" applyAlignment="1">
      <alignment wrapText="1"/>
    </xf>
    <xf numFmtId="164" fontId="34" fillId="10" borderId="0" xfId="0" applyFont="1" applyFill="1" applyBorder="1" applyAlignment="1">
      <alignment horizontal="center" wrapText="1"/>
    </xf>
    <xf numFmtId="164" fontId="23" fillId="10" borderId="0" xfId="0" applyFont="1" applyFill="1" applyAlignment="1">
      <alignment wrapText="1"/>
    </xf>
    <xf numFmtId="164" fontId="23" fillId="10" borderId="0" xfId="0" applyFont="1" applyFill="1" applyBorder="1" applyAlignment="1">
      <alignment horizontal="center" wrapText="1"/>
    </xf>
    <xf numFmtId="164" fontId="16" fillId="10" borderId="0" xfId="0" applyFont="1" applyFill="1" applyBorder="1" applyAlignment="1">
      <alignment wrapText="1"/>
    </xf>
    <xf numFmtId="164" fontId="35" fillId="10" borderId="0" xfId="0" applyFont="1" applyFill="1" applyBorder="1" applyAlignment="1">
      <alignment horizontal="left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_тариф_201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tabSelected="1" workbookViewId="0" topLeftCell="A1">
      <selection activeCell="I12" sqref="I12"/>
    </sheetView>
  </sheetViews>
  <sheetFormatPr defaultColWidth="8.00390625" defaultRowHeight="15"/>
  <cols>
    <col min="1" max="1" width="12.7109375" style="1" customWidth="1"/>
    <col min="2" max="2" width="11.28125" style="1" customWidth="1"/>
    <col min="3" max="3" width="5.7109375" style="2" customWidth="1"/>
    <col min="4" max="4" width="36.7109375" style="2" customWidth="1"/>
    <col min="5" max="5" width="11.00390625" style="2" customWidth="1"/>
    <col min="6" max="6" width="9.421875" style="3" customWidth="1"/>
    <col min="7" max="7" width="24.140625" style="4" customWidth="1"/>
    <col min="8" max="8" width="22.28125" style="5" customWidth="1"/>
    <col min="9" max="13" width="9.00390625" style="5" customWidth="1"/>
    <col min="14" max="14" width="11.57421875" style="5" customWidth="1"/>
    <col min="15" max="16" width="9.00390625" style="5" customWidth="1"/>
    <col min="17" max="16384" width="9.00390625" style="1" customWidth="1"/>
  </cols>
  <sheetData>
    <row r="1" spans="1:7" ht="12.75" customHeight="1">
      <c r="A1" s="6" t="s">
        <v>0</v>
      </c>
      <c r="B1" s="6"/>
      <c r="C1" s="6"/>
      <c r="D1" s="6"/>
      <c r="E1" s="6"/>
      <c r="F1" s="6"/>
      <c r="G1" s="6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6"/>
      <c r="B3" s="6"/>
      <c r="C3" s="6"/>
      <c r="D3" s="6"/>
      <c r="E3" s="6"/>
      <c r="F3" s="6"/>
      <c r="G3" s="7" t="s">
        <v>2</v>
      </c>
    </row>
    <row r="4" spans="1:8" ht="12.75" customHeight="1">
      <c r="A4" s="8" t="s">
        <v>3</v>
      </c>
      <c r="B4" s="8" t="s">
        <v>4</v>
      </c>
      <c r="C4" s="8"/>
      <c r="D4" s="9" t="s">
        <v>5</v>
      </c>
      <c r="E4" s="9" t="s">
        <v>6</v>
      </c>
      <c r="F4" s="9" t="s">
        <v>7</v>
      </c>
      <c r="G4" s="10" t="s">
        <v>8</v>
      </c>
      <c r="H4" s="11" t="s">
        <v>9</v>
      </c>
    </row>
    <row r="5" spans="1:8" ht="12.75">
      <c r="A5" s="8"/>
      <c r="B5" s="8"/>
      <c r="C5" s="8"/>
      <c r="D5" s="9"/>
      <c r="E5" s="9"/>
      <c r="F5" s="9"/>
      <c r="G5" s="10"/>
      <c r="H5" s="11"/>
    </row>
    <row r="6" spans="1:8" ht="12.75">
      <c r="A6" s="8"/>
      <c r="B6" s="8"/>
      <c r="C6" s="8"/>
      <c r="D6" s="9"/>
      <c r="E6" s="9"/>
      <c r="F6" s="9"/>
      <c r="G6" s="10"/>
      <c r="H6" s="11"/>
    </row>
    <row r="7" spans="1:8" ht="32.25" customHeight="1">
      <c r="A7" s="12" t="s">
        <v>10</v>
      </c>
      <c r="B7" s="12" t="s">
        <v>11</v>
      </c>
      <c r="C7" s="12"/>
      <c r="D7" s="13" t="s">
        <v>12</v>
      </c>
      <c r="E7" s="14" t="s">
        <v>13</v>
      </c>
      <c r="F7" s="15">
        <v>30.52</v>
      </c>
      <c r="G7" s="16" t="s">
        <v>14</v>
      </c>
      <c r="H7" s="17" t="s">
        <v>15</v>
      </c>
    </row>
    <row r="8" spans="1:13" ht="12.75">
      <c r="A8" s="12"/>
      <c r="B8" s="12"/>
      <c r="C8" s="12"/>
      <c r="D8" s="13" t="s">
        <v>16</v>
      </c>
      <c r="E8" s="14" t="s">
        <v>17</v>
      </c>
      <c r="F8" s="15">
        <v>1249.15</v>
      </c>
      <c r="G8" s="16" t="s">
        <v>18</v>
      </c>
      <c r="H8" s="17"/>
      <c r="I8" s="18"/>
      <c r="J8" s="18"/>
      <c r="K8" s="18"/>
      <c r="L8" s="18"/>
      <c r="M8" s="18"/>
    </row>
    <row r="9" spans="1:13" ht="12.75" customHeight="1">
      <c r="A9" s="12"/>
      <c r="B9" s="19" t="s">
        <v>19</v>
      </c>
      <c r="C9" s="19"/>
      <c r="D9" s="13" t="s">
        <v>20</v>
      </c>
      <c r="E9" s="14" t="s">
        <v>21</v>
      </c>
      <c r="F9" s="15">
        <v>72.67</v>
      </c>
      <c r="G9" s="16" t="s">
        <v>18</v>
      </c>
      <c r="H9" s="20" t="s">
        <v>22</v>
      </c>
      <c r="I9" s="18"/>
      <c r="J9" s="18"/>
      <c r="K9" s="18"/>
      <c r="L9" s="18"/>
      <c r="M9" s="18"/>
    </row>
    <row r="10" spans="1:13" ht="38.25">
      <c r="A10" s="12"/>
      <c r="B10" s="19"/>
      <c r="C10" s="19"/>
      <c r="D10" s="13" t="s">
        <v>23</v>
      </c>
      <c r="E10" s="14" t="s">
        <v>21</v>
      </c>
      <c r="F10" s="15">
        <v>67.04</v>
      </c>
      <c r="G10" s="16"/>
      <c r="H10" s="20"/>
      <c r="I10" s="18"/>
      <c r="J10" s="21"/>
      <c r="K10" s="18"/>
      <c r="L10" s="18"/>
      <c r="M10" s="18"/>
    </row>
    <row r="11" spans="1:13" ht="12.75" customHeight="1">
      <c r="A11" s="12"/>
      <c r="B11" s="19" t="s">
        <v>24</v>
      </c>
      <c r="C11" s="19" t="s">
        <v>25</v>
      </c>
      <c r="D11" s="13" t="s">
        <v>20</v>
      </c>
      <c r="E11" s="14" t="s">
        <v>21</v>
      </c>
      <c r="F11" s="15">
        <f>59.47*1.2</f>
        <v>71.36399999999999</v>
      </c>
      <c r="G11" s="16" t="s">
        <v>26</v>
      </c>
      <c r="H11" s="20"/>
      <c r="I11" s="18"/>
      <c r="J11" s="18"/>
      <c r="K11" s="18"/>
      <c r="L11" s="18"/>
      <c r="M11" s="18"/>
    </row>
    <row r="12" spans="1:13" ht="38.25">
      <c r="A12" s="12"/>
      <c r="B12" s="19"/>
      <c r="C12" s="19"/>
      <c r="D12" s="13" t="s">
        <v>23</v>
      </c>
      <c r="E12" s="14" t="s">
        <v>21</v>
      </c>
      <c r="F12" s="15">
        <f>54.82*1.2</f>
        <v>65.78399999999999</v>
      </c>
      <c r="G12" s="16"/>
      <c r="H12" s="20"/>
      <c r="I12" s="18"/>
      <c r="J12" s="18"/>
      <c r="K12" s="18"/>
      <c r="L12" s="18"/>
      <c r="M12" s="18"/>
    </row>
    <row r="13" spans="1:13" ht="30" customHeight="1">
      <c r="A13" s="12"/>
      <c r="B13" s="19" t="s">
        <v>27</v>
      </c>
      <c r="C13" s="19"/>
      <c r="D13" s="22" t="s">
        <v>28</v>
      </c>
      <c r="E13" s="14" t="s">
        <v>17</v>
      </c>
      <c r="F13" s="15">
        <f>1031.59*1.2</f>
        <v>1237.908</v>
      </c>
      <c r="G13" s="16" t="s">
        <v>29</v>
      </c>
      <c r="H13" s="20" t="s">
        <v>30</v>
      </c>
      <c r="I13" s="18"/>
      <c r="J13" s="18"/>
      <c r="K13" s="18"/>
      <c r="L13" s="18"/>
      <c r="M13" s="18"/>
    </row>
    <row r="14" spans="1:11" ht="29.25" customHeight="1">
      <c r="A14" s="19" t="s">
        <v>31</v>
      </c>
      <c r="B14" s="19" t="s">
        <v>19</v>
      </c>
      <c r="C14" s="19"/>
      <c r="D14" s="22" t="s">
        <v>28</v>
      </c>
      <c r="E14" s="14" t="s">
        <v>21</v>
      </c>
      <c r="F14" s="23">
        <f>81.59*1.2</f>
        <v>97.908</v>
      </c>
      <c r="G14" s="16" t="s">
        <v>32</v>
      </c>
      <c r="H14" s="20" t="s">
        <v>15</v>
      </c>
      <c r="I14" s="24"/>
      <c r="J14" s="18"/>
      <c r="K14" s="18"/>
    </row>
    <row r="15" spans="1:11" ht="29.25" customHeight="1">
      <c r="A15" s="19"/>
      <c r="B15" s="19" t="s">
        <v>27</v>
      </c>
      <c r="C15" s="19"/>
      <c r="D15" s="22" t="s">
        <v>28</v>
      </c>
      <c r="E15" s="14" t="s">
        <v>17</v>
      </c>
      <c r="F15" s="23">
        <f>1559.75*1.2</f>
        <v>1871.6999999999998</v>
      </c>
      <c r="G15" s="16" t="s">
        <v>33</v>
      </c>
      <c r="H15" s="20"/>
      <c r="I15" s="18"/>
      <c r="J15" s="18"/>
      <c r="K15" s="18"/>
    </row>
    <row r="16" spans="1:11" s="26" customFormat="1" ht="24.75" customHeight="1">
      <c r="A16" s="19" t="s">
        <v>34</v>
      </c>
      <c r="B16" s="19" t="s">
        <v>27</v>
      </c>
      <c r="C16" s="19"/>
      <c r="D16" s="22" t="s">
        <v>28</v>
      </c>
      <c r="E16" s="14" t="s">
        <v>17</v>
      </c>
      <c r="F16" s="15">
        <f>644.06*1.2</f>
        <v>772.872</v>
      </c>
      <c r="G16" s="16" t="s">
        <v>35</v>
      </c>
      <c r="H16" s="20" t="s">
        <v>22</v>
      </c>
      <c r="I16" s="25"/>
      <c r="J16" s="25"/>
      <c r="K16" s="25"/>
    </row>
    <row r="17" spans="1:11" s="26" customFormat="1" ht="24.75" customHeight="1">
      <c r="A17" s="19"/>
      <c r="B17" s="19" t="s">
        <v>19</v>
      </c>
      <c r="C17" s="19"/>
      <c r="D17" s="22" t="s">
        <v>28</v>
      </c>
      <c r="E17" s="14" t="s">
        <v>21</v>
      </c>
      <c r="F17" s="15">
        <f>35.62*1.2</f>
        <v>42.74399999999999</v>
      </c>
      <c r="G17" s="16" t="s">
        <v>36</v>
      </c>
      <c r="H17" s="20"/>
      <c r="I17" s="25"/>
      <c r="J17" s="25"/>
      <c r="K17" s="25"/>
    </row>
    <row r="18" spans="1:13" ht="28.5" customHeight="1">
      <c r="A18" s="19" t="s">
        <v>37</v>
      </c>
      <c r="B18" s="19" t="s">
        <v>19</v>
      </c>
      <c r="C18" s="19"/>
      <c r="D18" s="22" t="s">
        <v>28</v>
      </c>
      <c r="E18" s="14" t="s">
        <v>21</v>
      </c>
      <c r="F18" s="23">
        <f>81.89*1.2</f>
        <v>98.268</v>
      </c>
      <c r="G18" s="16" t="s">
        <v>38</v>
      </c>
      <c r="H18" s="20" t="s">
        <v>15</v>
      </c>
      <c r="I18" s="18"/>
      <c r="J18" s="18"/>
      <c r="K18" s="24"/>
      <c r="M18" s="18"/>
    </row>
    <row r="19" spans="1:13" ht="28.5" customHeight="1">
      <c r="A19" s="19"/>
      <c r="B19" s="19" t="s">
        <v>27</v>
      </c>
      <c r="C19" s="19"/>
      <c r="D19" s="22" t="s">
        <v>28</v>
      </c>
      <c r="E19" s="14" t="s">
        <v>17</v>
      </c>
      <c r="F19" s="23">
        <f>1706.65*1.2</f>
        <v>2047.98</v>
      </c>
      <c r="G19" s="16" t="s">
        <v>39</v>
      </c>
      <c r="H19" s="20"/>
      <c r="I19" s="18"/>
      <c r="J19" s="18"/>
      <c r="K19" s="24"/>
      <c r="L19" s="27"/>
      <c r="M19" s="28"/>
    </row>
    <row r="20" spans="1:16" s="33" customFormat="1" ht="12.75" customHeight="1">
      <c r="A20" s="29" t="s">
        <v>40</v>
      </c>
      <c r="B20" s="30"/>
      <c r="C20" s="30"/>
      <c r="D20" s="30"/>
      <c r="E20" s="31" t="s">
        <v>41</v>
      </c>
      <c r="F20" s="31"/>
      <c r="G20" s="4"/>
      <c r="H20" s="32"/>
      <c r="I20" s="32"/>
      <c r="J20" s="32"/>
      <c r="K20" s="32"/>
      <c r="L20" s="32"/>
      <c r="M20" s="32"/>
      <c r="N20" s="32"/>
      <c r="O20" s="32"/>
      <c r="P20" s="32"/>
    </row>
    <row r="21" ht="12.75">
      <c r="B21" s="34" t="s">
        <v>42</v>
      </c>
    </row>
    <row r="22" ht="12.75">
      <c r="B22" s="34"/>
    </row>
    <row r="23" ht="12.75">
      <c r="B23" s="34"/>
    </row>
    <row r="24" spans="1:7" ht="12.75" customHeight="1" hidden="1">
      <c r="A24" s="6" t="s">
        <v>0</v>
      </c>
      <c r="B24" s="6"/>
      <c r="C24" s="6"/>
      <c r="D24" s="6"/>
      <c r="E24" s="6"/>
      <c r="F24" s="6"/>
      <c r="G24" s="6"/>
    </row>
    <row r="25" spans="1:7" ht="12.75" customHeight="1" hidden="1">
      <c r="A25" s="6" t="s">
        <v>1</v>
      </c>
      <c r="B25" s="6"/>
      <c r="C25" s="6"/>
      <c r="D25" s="6"/>
      <c r="E25" s="6"/>
      <c r="F25" s="6"/>
      <c r="G25" s="6"/>
    </row>
    <row r="26" spans="1:7" ht="12.75" customHeight="1" hidden="1">
      <c r="A26" s="6"/>
      <c r="B26" s="6"/>
      <c r="C26" s="6"/>
      <c r="D26" s="6"/>
      <c r="E26" s="6"/>
      <c r="F26" s="6"/>
      <c r="G26" s="7" t="s">
        <v>2</v>
      </c>
    </row>
    <row r="27" spans="1:7" ht="12.75" customHeight="1" hidden="1">
      <c r="A27" s="35" t="s">
        <v>3</v>
      </c>
      <c r="B27" s="35" t="s">
        <v>4</v>
      </c>
      <c r="C27" s="35"/>
      <c r="D27" s="35" t="s">
        <v>5</v>
      </c>
      <c r="E27" s="35" t="s">
        <v>6</v>
      </c>
      <c r="F27" s="35" t="s">
        <v>7</v>
      </c>
      <c r="G27" s="36" t="s">
        <v>43</v>
      </c>
    </row>
    <row r="28" spans="1:7" ht="12.75" hidden="1">
      <c r="A28" s="35"/>
      <c r="B28" s="35"/>
      <c r="C28" s="35"/>
      <c r="D28" s="35"/>
      <c r="E28" s="35"/>
      <c r="F28" s="35"/>
      <c r="G28" s="36"/>
    </row>
    <row r="29" spans="1:7" ht="12.75" hidden="1">
      <c r="A29" s="35"/>
      <c r="B29" s="35"/>
      <c r="C29" s="35"/>
      <c r="D29" s="35"/>
      <c r="E29" s="35"/>
      <c r="F29" s="35"/>
      <c r="G29" s="36"/>
    </row>
    <row r="30" spans="1:14" ht="38.25" hidden="1">
      <c r="A30" s="37" t="s">
        <v>10</v>
      </c>
      <c r="B30" s="37" t="s">
        <v>11</v>
      </c>
      <c r="C30" s="37"/>
      <c r="D30" s="38" t="s">
        <v>12</v>
      </c>
      <c r="E30" s="39" t="s">
        <v>13</v>
      </c>
      <c r="F30" s="40">
        <f aca="true" t="shared" si="0" ref="F30:F42">F7</f>
        <v>30.52</v>
      </c>
      <c r="G30" s="41">
        <f aca="true" t="shared" si="1" ref="G30:G31">G7</f>
        <v>0</v>
      </c>
      <c r="N30" s="42">
        <f>578.65*1.2-578365</f>
        <v>-577670.62</v>
      </c>
    </row>
    <row r="31" spans="1:7" ht="12.75" hidden="1">
      <c r="A31" s="37"/>
      <c r="B31" s="37"/>
      <c r="C31" s="37"/>
      <c r="D31" s="38" t="s">
        <v>16</v>
      </c>
      <c r="E31" s="39" t="s">
        <v>17</v>
      </c>
      <c r="F31" s="40">
        <f t="shared" si="0"/>
        <v>1249.15</v>
      </c>
      <c r="G31" s="41">
        <f t="shared" si="1"/>
        <v>0</v>
      </c>
    </row>
    <row r="32" spans="1:7" ht="12.75" customHeight="1" hidden="1">
      <c r="A32" s="37"/>
      <c r="B32" s="43" t="s">
        <v>19</v>
      </c>
      <c r="C32" s="43"/>
      <c r="D32" s="38" t="s">
        <v>20</v>
      </c>
      <c r="E32" s="39" t="s">
        <v>21</v>
      </c>
      <c r="F32" s="40">
        <f t="shared" si="0"/>
        <v>72.67</v>
      </c>
      <c r="G32" s="41" t="s">
        <v>44</v>
      </c>
    </row>
    <row r="33" spans="1:7" ht="38.25" hidden="1">
      <c r="A33" s="37"/>
      <c r="B33" s="43"/>
      <c r="C33" s="43"/>
      <c r="D33" s="38" t="s">
        <v>23</v>
      </c>
      <c r="E33" s="39" t="s">
        <v>21</v>
      </c>
      <c r="F33" s="40">
        <f t="shared" si="0"/>
        <v>67.04</v>
      </c>
      <c r="G33" s="41"/>
    </row>
    <row r="34" spans="1:7" ht="12.75" customHeight="1" hidden="1">
      <c r="A34" s="37"/>
      <c r="B34" s="43" t="s">
        <v>24</v>
      </c>
      <c r="C34" s="43" t="s">
        <v>25</v>
      </c>
      <c r="D34" s="38" t="s">
        <v>20</v>
      </c>
      <c r="E34" s="39" t="s">
        <v>21</v>
      </c>
      <c r="F34" s="40">
        <f t="shared" si="0"/>
        <v>71.36399999999999</v>
      </c>
      <c r="G34" s="41" t="s">
        <v>45</v>
      </c>
    </row>
    <row r="35" spans="1:7" ht="38.25" hidden="1">
      <c r="A35" s="37"/>
      <c r="B35" s="43"/>
      <c r="C35" s="43"/>
      <c r="D35" s="38" t="s">
        <v>23</v>
      </c>
      <c r="E35" s="39" t="s">
        <v>21</v>
      </c>
      <c r="F35" s="40">
        <f t="shared" si="0"/>
        <v>65.78399999999999</v>
      </c>
      <c r="G35" s="41"/>
    </row>
    <row r="36" spans="1:7" ht="12.75" customHeight="1" hidden="1">
      <c r="A36" s="37"/>
      <c r="B36" s="43" t="s">
        <v>27</v>
      </c>
      <c r="C36" s="43"/>
      <c r="D36" s="44" t="s">
        <v>28</v>
      </c>
      <c r="E36" s="39" t="s">
        <v>17</v>
      </c>
      <c r="F36" s="40">
        <f t="shared" si="0"/>
        <v>1237.908</v>
      </c>
      <c r="G36" s="41">
        <f aca="true" t="shared" si="2" ref="G36:G42">G13</f>
        <v>0</v>
      </c>
    </row>
    <row r="37" spans="1:7" ht="12.75" customHeight="1" hidden="1">
      <c r="A37" s="43" t="s">
        <v>31</v>
      </c>
      <c r="B37" s="43" t="s">
        <v>19</v>
      </c>
      <c r="C37" s="43"/>
      <c r="D37" s="44" t="s">
        <v>28</v>
      </c>
      <c r="E37" s="39" t="s">
        <v>21</v>
      </c>
      <c r="F37" s="40">
        <f t="shared" si="0"/>
        <v>97.908</v>
      </c>
      <c r="G37" s="45">
        <f t="shared" si="2"/>
        <v>0</v>
      </c>
    </row>
    <row r="38" spans="1:7" ht="12.75" customHeight="1" hidden="1">
      <c r="A38" s="43"/>
      <c r="B38" s="43" t="s">
        <v>27</v>
      </c>
      <c r="C38" s="43"/>
      <c r="D38" s="44" t="s">
        <v>28</v>
      </c>
      <c r="E38" s="39" t="s">
        <v>17</v>
      </c>
      <c r="F38" s="40">
        <f t="shared" si="0"/>
        <v>1871.6999999999998</v>
      </c>
      <c r="G38" s="45">
        <f t="shared" si="2"/>
        <v>0</v>
      </c>
    </row>
    <row r="39" spans="1:7" ht="12.75" customHeight="1" hidden="1">
      <c r="A39" s="43" t="s">
        <v>34</v>
      </c>
      <c r="B39" s="43" t="s">
        <v>27</v>
      </c>
      <c r="C39" s="43"/>
      <c r="D39" s="44" t="s">
        <v>28</v>
      </c>
      <c r="E39" s="39" t="s">
        <v>17</v>
      </c>
      <c r="F39" s="40">
        <f t="shared" si="0"/>
        <v>772.872</v>
      </c>
      <c r="G39" s="41">
        <f t="shared" si="2"/>
        <v>0</v>
      </c>
    </row>
    <row r="40" spans="1:7" ht="12.75" customHeight="1" hidden="1">
      <c r="A40" s="43"/>
      <c r="B40" s="43" t="s">
        <v>19</v>
      </c>
      <c r="C40" s="43"/>
      <c r="D40" s="44" t="s">
        <v>28</v>
      </c>
      <c r="E40" s="39" t="s">
        <v>21</v>
      </c>
      <c r="F40" s="40">
        <f t="shared" si="0"/>
        <v>42.74399999999999</v>
      </c>
      <c r="G40" s="41">
        <f t="shared" si="2"/>
        <v>0</v>
      </c>
    </row>
    <row r="41" spans="1:7" ht="12.75" customHeight="1" hidden="1">
      <c r="A41" s="43" t="s">
        <v>37</v>
      </c>
      <c r="B41" s="43" t="s">
        <v>19</v>
      </c>
      <c r="C41" s="43"/>
      <c r="D41" s="44" t="s">
        <v>28</v>
      </c>
      <c r="E41" s="39" t="s">
        <v>21</v>
      </c>
      <c r="F41" s="40">
        <f t="shared" si="0"/>
        <v>98.268</v>
      </c>
      <c r="G41" s="45">
        <f t="shared" si="2"/>
        <v>0</v>
      </c>
    </row>
    <row r="42" spans="1:7" ht="12.75" customHeight="1" hidden="1">
      <c r="A42" s="43"/>
      <c r="B42" s="43" t="s">
        <v>27</v>
      </c>
      <c r="C42" s="43"/>
      <c r="D42" s="44" t="s">
        <v>28</v>
      </c>
      <c r="E42" s="39" t="s">
        <v>17</v>
      </c>
      <c r="F42" s="40">
        <f t="shared" si="0"/>
        <v>2047.98</v>
      </c>
      <c r="G42" s="45">
        <f t="shared" si="2"/>
        <v>0</v>
      </c>
    </row>
    <row r="43" spans="1:6" ht="12.75" customHeight="1" hidden="1">
      <c r="A43" s="29" t="s">
        <v>40</v>
      </c>
      <c r="B43" s="30"/>
      <c r="C43" s="30"/>
      <c r="D43" s="30"/>
      <c r="E43" s="31" t="s">
        <v>41</v>
      </c>
      <c r="F43" s="31"/>
    </row>
    <row r="44" ht="12.75" hidden="1">
      <c r="B44" s="34" t="s">
        <v>42</v>
      </c>
    </row>
  </sheetData>
  <sheetProtection selectLockedCells="1" selectUnlockedCells="1"/>
  <mergeCells count="62">
    <mergeCell ref="A1:G1"/>
    <mergeCell ref="A2:G2"/>
    <mergeCell ref="A3:F3"/>
    <mergeCell ref="A4:A6"/>
    <mergeCell ref="B4:C6"/>
    <mergeCell ref="D4:D6"/>
    <mergeCell ref="E4:E6"/>
    <mergeCell ref="F4:F6"/>
    <mergeCell ref="G4:G6"/>
    <mergeCell ref="H4:H6"/>
    <mergeCell ref="A7:A13"/>
    <mergeCell ref="B7:C8"/>
    <mergeCell ref="G7:G8"/>
    <mergeCell ref="H7:H8"/>
    <mergeCell ref="B9:C10"/>
    <mergeCell ref="G9:G10"/>
    <mergeCell ref="H9:H12"/>
    <mergeCell ref="B11:B12"/>
    <mergeCell ref="C11:C12"/>
    <mergeCell ref="G11:G12"/>
    <mergeCell ref="B13:C13"/>
    <mergeCell ref="A14:A15"/>
    <mergeCell ref="B14:C14"/>
    <mergeCell ref="H14:H15"/>
    <mergeCell ref="B15:C15"/>
    <mergeCell ref="A16:A17"/>
    <mergeCell ref="B16:C16"/>
    <mergeCell ref="H16:H17"/>
    <mergeCell ref="B17:C17"/>
    <mergeCell ref="A18:A19"/>
    <mergeCell ref="B18:C18"/>
    <mergeCell ref="H18:H19"/>
    <mergeCell ref="B19:C19"/>
    <mergeCell ref="E20:F20"/>
    <mergeCell ref="A24:G24"/>
    <mergeCell ref="A25:G25"/>
    <mergeCell ref="A26:F26"/>
    <mergeCell ref="A27:A29"/>
    <mergeCell ref="B27:C29"/>
    <mergeCell ref="D27:D29"/>
    <mergeCell ref="E27:E29"/>
    <mergeCell ref="F27:F29"/>
    <mergeCell ref="G27:G29"/>
    <mergeCell ref="A30:A36"/>
    <mergeCell ref="B30:C31"/>
    <mergeCell ref="G30:G31"/>
    <mergeCell ref="B32:C33"/>
    <mergeCell ref="G32:G33"/>
    <mergeCell ref="B34:B35"/>
    <mergeCell ref="C34:C35"/>
    <mergeCell ref="G34:G35"/>
    <mergeCell ref="B36:C36"/>
    <mergeCell ref="A37:A38"/>
    <mergeCell ref="B37:C37"/>
    <mergeCell ref="B38:C38"/>
    <mergeCell ref="A39:A40"/>
    <mergeCell ref="B39:C39"/>
    <mergeCell ref="B40:C40"/>
    <mergeCell ref="A41:A42"/>
    <mergeCell ref="B41:C41"/>
    <mergeCell ref="B42:C42"/>
    <mergeCell ref="E43:F43"/>
  </mergeCells>
  <printOptions/>
  <pageMargins left="0.31527777777777777" right="0.31527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O44"/>
  <sheetViews>
    <sheetView workbookViewId="0" topLeftCell="A22">
      <pane xSplit="5" topLeftCell="AI22" activePane="topRight" state="frozen"/>
      <selection pane="topLeft" activeCell="A22" sqref="A22"/>
      <selection pane="topRight" activeCell="AQ27" sqref="AQ27"/>
    </sheetView>
  </sheetViews>
  <sheetFormatPr defaultColWidth="11.421875" defaultRowHeight="15"/>
  <cols>
    <col min="1" max="3" width="11.57421875" style="46" customWidth="1"/>
    <col min="4" max="4" width="24.421875" style="46" customWidth="1"/>
    <col min="5" max="5" width="11.57421875" style="46" customWidth="1"/>
    <col min="6" max="21" width="12.57421875" style="46" customWidth="1"/>
    <col min="22" max="22" width="11.7109375" style="46" customWidth="1"/>
    <col min="23" max="27" width="11.57421875" style="46" customWidth="1"/>
    <col min="28" max="28" width="11.7109375" style="47" customWidth="1"/>
    <col min="29" max="30" width="10.421875" style="48" customWidth="1"/>
    <col min="31" max="31" width="12.57421875" style="46" customWidth="1"/>
    <col min="32" max="32" width="12.00390625" style="49" customWidth="1"/>
    <col min="33" max="36" width="12.57421875" style="46" customWidth="1"/>
    <col min="37" max="16384" width="11.57421875" style="46" customWidth="1"/>
  </cols>
  <sheetData>
    <row r="2" spans="1:27" ht="15.75">
      <c r="A2" s="50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2"/>
      <c r="X2" s="52"/>
      <c r="Y2" s="53"/>
      <c r="Z2" s="54"/>
      <c r="AA2" s="53"/>
    </row>
    <row r="3" spans="1:28" ht="15.75">
      <c r="A3" s="55"/>
      <c r="B3" s="55"/>
      <c r="C3" s="55"/>
      <c r="D3" s="55"/>
      <c r="E3" s="55"/>
      <c r="F3" s="55"/>
      <c r="G3" s="55"/>
      <c r="H3" s="55"/>
      <c r="I3" s="53"/>
      <c r="J3" s="53"/>
      <c r="K3" s="53"/>
      <c r="L3" s="56"/>
      <c r="M3" s="56"/>
      <c r="N3" s="56"/>
      <c r="O3" s="56"/>
      <c r="P3" s="56"/>
      <c r="Q3" s="56"/>
      <c r="R3" s="53"/>
      <c r="S3" s="53"/>
      <c r="T3" s="53"/>
      <c r="U3" s="52"/>
      <c r="V3" s="53"/>
      <c r="W3" s="53"/>
      <c r="X3" s="53"/>
      <c r="Z3" s="54"/>
      <c r="AA3" s="53"/>
      <c r="AB3" s="52" t="s">
        <v>2</v>
      </c>
    </row>
    <row r="4" spans="1:41" ht="12.75" customHeight="1">
      <c r="A4" s="57" t="s">
        <v>3</v>
      </c>
      <c r="B4" s="57" t="s">
        <v>47</v>
      </c>
      <c r="C4" s="57"/>
      <c r="D4" s="57" t="s">
        <v>5</v>
      </c>
      <c r="E4" s="57" t="s">
        <v>6</v>
      </c>
      <c r="F4" s="57"/>
      <c r="G4" s="58" t="s">
        <v>48</v>
      </c>
      <c r="H4" s="58"/>
      <c r="I4" s="58"/>
      <c r="J4" s="58" t="s">
        <v>49</v>
      </c>
      <c r="K4" s="58"/>
      <c r="L4" s="58"/>
      <c r="M4" s="58" t="s">
        <v>50</v>
      </c>
      <c r="N4" s="58"/>
      <c r="O4" s="58"/>
      <c r="P4" s="58" t="s">
        <v>51</v>
      </c>
      <c r="Q4" s="58"/>
      <c r="R4" s="58"/>
      <c r="S4" s="58" t="s">
        <v>52</v>
      </c>
      <c r="T4" s="58"/>
      <c r="U4" s="58"/>
      <c r="V4" s="59" t="s">
        <v>53</v>
      </c>
      <c r="W4" s="59" t="s">
        <v>54</v>
      </c>
      <c r="X4" s="59" t="s">
        <v>55</v>
      </c>
      <c r="Y4" s="60" t="s">
        <v>56</v>
      </c>
      <c r="Z4" s="60" t="s">
        <v>57</v>
      </c>
      <c r="AA4" s="59" t="s">
        <v>58</v>
      </c>
      <c r="AB4" s="59" t="s">
        <v>59</v>
      </c>
      <c r="AC4" s="61" t="s">
        <v>60</v>
      </c>
      <c r="AD4" s="61" t="s">
        <v>61</v>
      </c>
      <c r="AE4" s="61" t="s">
        <v>62</v>
      </c>
      <c r="AF4" s="62" t="s">
        <v>63</v>
      </c>
      <c r="AG4" s="62" t="s">
        <v>64</v>
      </c>
      <c r="AH4" s="62" t="s">
        <v>65</v>
      </c>
      <c r="AI4" s="62" t="s">
        <v>66</v>
      </c>
      <c r="AJ4" s="62" t="s">
        <v>67</v>
      </c>
      <c r="AK4" s="62" t="s">
        <v>68</v>
      </c>
      <c r="AL4" s="62" t="s">
        <v>69</v>
      </c>
      <c r="AM4" s="62" t="s">
        <v>70</v>
      </c>
      <c r="AN4" s="62" t="s">
        <v>71</v>
      </c>
      <c r="AO4" s="62" t="s">
        <v>72</v>
      </c>
    </row>
    <row r="5" spans="1:41" ht="12.75" customHeight="1">
      <c r="A5" s="57"/>
      <c r="B5" s="57"/>
      <c r="C5" s="57"/>
      <c r="D5" s="57"/>
      <c r="E5" s="57"/>
      <c r="F5" s="57"/>
      <c r="G5" s="58" t="s">
        <v>73</v>
      </c>
      <c r="H5" s="58" t="s">
        <v>74</v>
      </c>
      <c r="I5" s="58"/>
      <c r="J5" s="58" t="s">
        <v>73</v>
      </c>
      <c r="K5" s="58" t="s">
        <v>74</v>
      </c>
      <c r="L5" s="58"/>
      <c r="M5" s="58" t="s">
        <v>73</v>
      </c>
      <c r="N5" s="58" t="s">
        <v>74</v>
      </c>
      <c r="O5" s="58"/>
      <c r="P5" s="58" t="s">
        <v>73</v>
      </c>
      <c r="Q5" s="58" t="s">
        <v>74</v>
      </c>
      <c r="R5" s="58"/>
      <c r="S5" s="58" t="s">
        <v>73</v>
      </c>
      <c r="T5" s="58" t="s">
        <v>74</v>
      </c>
      <c r="U5" s="58"/>
      <c r="V5" s="59"/>
      <c r="W5" s="59"/>
      <c r="X5" s="59"/>
      <c r="Y5" s="60"/>
      <c r="Z5" s="60"/>
      <c r="AA5" s="59"/>
      <c r="AB5" s="59"/>
      <c r="AC5" s="61"/>
      <c r="AD5" s="61"/>
      <c r="AE5" s="61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1:41" ht="63.75">
      <c r="A6" s="57"/>
      <c r="B6" s="57"/>
      <c r="C6" s="57"/>
      <c r="D6" s="57"/>
      <c r="E6" s="57"/>
      <c r="F6" s="57"/>
      <c r="G6" s="58"/>
      <c r="H6" s="58" t="s">
        <v>75</v>
      </c>
      <c r="I6" s="58" t="s">
        <v>76</v>
      </c>
      <c r="J6" s="58"/>
      <c r="K6" s="58" t="s">
        <v>75</v>
      </c>
      <c r="L6" s="58" t="s">
        <v>76</v>
      </c>
      <c r="M6" s="58"/>
      <c r="N6" s="58" t="s">
        <v>75</v>
      </c>
      <c r="O6" s="58" t="s">
        <v>76</v>
      </c>
      <c r="P6" s="58"/>
      <c r="Q6" s="58" t="s">
        <v>75</v>
      </c>
      <c r="R6" s="58" t="s">
        <v>76</v>
      </c>
      <c r="S6" s="58"/>
      <c r="T6" s="58" t="s">
        <v>75</v>
      </c>
      <c r="U6" s="58" t="s">
        <v>76</v>
      </c>
      <c r="V6" s="59"/>
      <c r="W6" s="59"/>
      <c r="X6" s="59"/>
      <c r="Y6" s="60"/>
      <c r="Z6" s="60"/>
      <c r="AA6" s="59"/>
      <c r="AB6" s="59"/>
      <c r="AC6" s="61"/>
      <c r="AD6" s="61"/>
      <c r="AE6" s="61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29.25" customHeight="1">
      <c r="A7" s="57"/>
      <c r="B7" s="57"/>
      <c r="C7" s="57"/>
      <c r="D7" s="57"/>
      <c r="E7" s="57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 t="s">
        <v>77</v>
      </c>
      <c r="T7" s="58"/>
      <c r="U7" s="58"/>
      <c r="V7" s="59"/>
      <c r="W7" s="59"/>
      <c r="X7" s="59" t="s">
        <v>78</v>
      </c>
      <c r="Y7" s="60"/>
      <c r="Z7" s="60"/>
      <c r="AA7" s="59"/>
      <c r="AB7" s="59" t="s">
        <v>79</v>
      </c>
      <c r="AC7" s="63"/>
      <c r="AD7" s="63"/>
      <c r="AE7" s="63"/>
      <c r="AF7" s="64"/>
      <c r="AG7" s="65"/>
      <c r="AH7" s="59" t="s">
        <v>80</v>
      </c>
      <c r="AI7" s="59" t="s">
        <v>81</v>
      </c>
      <c r="AJ7" s="59"/>
      <c r="AK7" s="65"/>
      <c r="AL7" s="65"/>
      <c r="AM7" s="65"/>
      <c r="AN7" s="65"/>
      <c r="AO7" s="65"/>
    </row>
    <row r="8" spans="1:41" ht="40.5" customHeight="1">
      <c r="A8" s="57"/>
      <c r="B8" s="57"/>
      <c r="C8" s="57"/>
      <c r="D8" s="57"/>
      <c r="E8" s="57"/>
      <c r="F8" s="58" t="s">
        <v>82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66" t="s">
        <v>83</v>
      </c>
      <c r="T8" s="58"/>
      <c r="U8" s="58"/>
      <c r="V8" s="59"/>
      <c r="W8" s="59"/>
      <c r="X8" s="59"/>
      <c r="Y8" s="60"/>
      <c r="Z8" s="60"/>
      <c r="AA8" s="67" t="s">
        <v>84</v>
      </c>
      <c r="AB8" s="68" t="s">
        <v>85</v>
      </c>
      <c r="AC8" s="63"/>
      <c r="AD8" s="63"/>
      <c r="AE8" s="63"/>
      <c r="AF8" s="64"/>
      <c r="AG8" s="68" t="s">
        <v>86</v>
      </c>
      <c r="AH8" s="65"/>
      <c r="AI8" s="68" t="s">
        <v>87</v>
      </c>
      <c r="AJ8" s="65"/>
      <c r="AK8" s="65"/>
      <c r="AL8" s="65"/>
      <c r="AM8" s="65"/>
      <c r="AN8" s="65"/>
      <c r="AO8" s="65"/>
    </row>
    <row r="9" spans="1:41" ht="22.5" customHeight="1">
      <c r="A9" s="57"/>
      <c r="B9" s="57"/>
      <c r="C9" s="57"/>
      <c r="D9" s="57"/>
      <c r="E9" s="57"/>
      <c r="F9" s="69" t="s">
        <v>88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 t="s">
        <v>89</v>
      </c>
      <c r="T9" s="58"/>
      <c r="U9" s="58"/>
      <c r="V9" s="59"/>
      <c r="W9" s="59"/>
      <c r="X9" s="59"/>
      <c r="Y9" s="59"/>
      <c r="Z9" s="60"/>
      <c r="AA9" s="59" t="s">
        <v>90</v>
      </c>
      <c r="AB9" s="59"/>
      <c r="AC9" s="63"/>
      <c r="AD9" s="63"/>
      <c r="AE9" s="63"/>
      <c r="AF9" s="64"/>
      <c r="AG9" s="59" t="s">
        <v>91</v>
      </c>
      <c r="AH9" s="65"/>
      <c r="AI9" s="65"/>
      <c r="AJ9" s="65"/>
      <c r="AK9" s="65"/>
      <c r="AL9" s="65"/>
      <c r="AM9" s="65"/>
      <c r="AN9" s="65"/>
      <c r="AO9" s="65"/>
    </row>
    <row r="10" spans="1:41" ht="20.25" customHeight="1">
      <c r="A10" s="70" t="s">
        <v>10</v>
      </c>
      <c r="B10" s="58" t="s">
        <v>92</v>
      </c>
      <c r="C10" s="58" t="s">
        <v>93</v>
      </c>
      <c r="D10" s="71" t="s">
        <v>94</v>
      </c>
      <c r="E10" s="72" t="s">
        <v>95</v>
      </c>
      <c r="F10" s="72"/>
      <c r="G10" s="73" t="s">
        <v>28</v>
      </c>
      <c r="H10" s="74">
        <v>1.3</v>
      </c>
      <c r="I10" s="73" t="s">
        <v>28</v>
      </c>
      <c r="J10" s="73" t="s">
        <v>28</v>
      </c>
      <c r="K10" s="74">
        <v>1.3</v>
      </c>
      <c r="L10" s="73" t="s">
        <v>28</v>
      </c>
      <c r="M10" s="73" t="s">
        <v>28</v>
      </c>
      <c r="N10" s="74">
        <v>1.3</v>
      </c>
      <c r="O10" s="73" t="s">
        <v>28</v>
      </c>
      <c r="P10" s="73" t="s">
        <v>28</v>
      </c>
      <c r="Q10" s="74">
        <v>1.3</v>
      </c>
      <c r="R10" s="73" t="s">
        <v>28</v>
      </c>
      <c r="S10" s="73" t="s">
        <v>28</v>
      </c>
      <c r="T10" s="74">
        <v>1.3</v>
      </c>
      <c r="U10" s="73" t="s">
        <v>28</v>
      </c>
      <c r="V10" s="73" t="s">
        <v>28</v>
      </c>
      <c r="W10" s="73" t="s">
        <v>28</v>
      </c>
      <c r="X10" s="73" t="s">
        <v>28</v>
      </c>
      <c r="Y10" s="75" t="s">
        <v>28</v>
      </c>
      <c r="Z10" s="75" t="s">
        <v>28</v>
      </c>
      <c r="AA10" s="73" t="s">
        <v>28</v>
      </c>
      <c r="AB10" s="76" t="s">
        <v>28</v>
      </c>
      <c r="AC10" s="76" t="s">
        <v>28</v>
      </c>
      <c r="AD10" s="76" t="s">
        <v>28</v>
      </c>
      <c r="AE10" s="76" t="s">
        <v>28</v>
      </c>
      <c r="AF10" s="76" t="s">
        <v>28</v>
      </c>
      <c r="AG10" s="76" t="s">
        <v>28</v>
      </c>
      <c r="AH10" s="76" t="s">
        <v>28</v>
      </c>
      <c r="AI10" s="76" t="s">
        <v>28</v>
      </c>
      <c r="AJ10" s="76" t="s">
        <v>28</v>
      </c>
      <c r="AK10" s="76" t="s">
        <v>28</v>
      </c>
      <c r="AL10" s="76" t="s">
        <v>28</v>
      </c>
      <c r="AM10" s="76" t="s">
        <v>28</v>
      </c>
      <c r="AN10" s="76" t="s">
        <v>28</v>
      </c>
      <c r="AO10" s="76" t="s">
        <v>28</v>
      </c>
    </row>
    <row r="11" spans="1:41" ht="25.5">
      <c r="A11" s="70"/>
      <c r="B11" s="58"/>
      <c r="C11" s="58"/>
      <c r="D11" s="71"/>
      <c r="E11" s="72" t="s">
        <v>95</v>
      </c>
      <c r="F11" s="72"/>
      <c r="G11" s="73" t="s">
        <v>28</v>
      </c>
      <c r="H11" s="73" t="s">
        <v>28</v>
      </c>
      <c r="I11" s="74">
        <v>4.89</v>
      </c>
      <c r="J11" s="73" t="s">
        <v>28</v>
      </c>
      <c r="K11" s="73" t="s">
        <v>28</v>
      </c>
      <c r="L11" s="74">
        <v>4.89</v>
      </c>
      <c r="M11" s="73" t="s">
        <v>28</v>
      </c>
      <c r="N11" s="73" t="s">
        <v>28</v>
      </c>
      <c r="O11" s="74">
        <v>4.89</v>
      </c>
      <c r="P11" s="73" t="s">
        <v>28</v>
      </c>
      <c r="Q11" s="73" t="s">
        <v>28</v>
      </c>
      <c r="R11" s="74">
        <v>4.89</v>
      </c>
      <c r="S11" s="73" t="s">
        <v>28</v>
      </c>
      <c r="T11" s="73" t="s">
        <v>28</v>
      </c>
      <c r="U11" s="74">
        <v>4.89</v>
      </c>
      <c r="V11" s="73" t="s">
        <v>28</v>
      </c>
      <c r="W11" s="73" t="s">
        <v>28</v>
      </c>
      <c r="X11" s="73" t="s">
        <v>28</v>
      </c>
      <c r="Y11" s="75" t="s">
        <v>28</v>
      </c>
      <c r="Z11" s="75" t="s">
        <v>28</v>
      </c>
      <c r="AA11" s="73" t="s">
        <v>28</v>
      </c>
      <c r="AB11" s="76" t="s">
        <v>28</v>
      </c>
      <c r="AC11" s="76" t="s">
        <v>28</v>
      </c>
      <c r="AD11" s="76" t="s">
        <v>28</v>
      </c>
      <c r="AE11" s="76" t="s">
        <v>28</v>
      </c>
      <c r="AF11" s="76" t="s">
        <v>28</v>
      </c>
      <c r="AG11" s="76" t="s">
        <v>28</v>
      </c>
      <c r="AH11" s="76" t="s">
        <v>28</v>
      </c>
      <c r="AI11" s="76" t="s">
        <v>28</v>
      </c>
      <c r="AJ11" s="76" t="s">
        <v>28</v>
      </c>
      <c r="AK11" s="76" t="s">
        <v>28</v>
      </c>
      <c r="AL11" s="76" t="s">
        <v>28</v>
      </c>
      <c r="AM11" s="76" t="s">
        <v>28</v>
      </c>
      <c r="AN11" s="76" t="s">
        <v>28</v>
      </c>
      <c r="AO11" s="76" t="s">
        <v>28</v>
      </c>
    </row>
    <row r="12" spans="1:41" ht="21.75" customHeight="1">
      <c r="A12" s="70"/>
      <c r="B12" s="58"/>
      <c r="C12" s="58"/>
      <c r="D12" s="71" t="s">
        <v>96</v>
      </c>
      <c r="E12" s="72" t="s">
        <v>95</v>
      </c>
      <c r="F12" s="72"/>
      <c r="G12" s="73" t="s">
        <v>28</v>
      </c>
      <c r="H12" s="74">
        <v>1.3</v>
      </c>
      <c r="I12" s="73" t="s">
        <v>28</v>
      </c>
      <c r="J12" s="73" t="s">
        <v>28</v>
      </c>
      <c r="K12" s="74">
        <v>1.3</v>
      </c>
      <c r="L12" s="73" t="s">
        <v>28</v>
      </c>
      <c r="M12" s="73" t="s">
        <v>28</v>
      </c>
      <c r="N12" s="74">
        <v>1.3</v>
      </c>
      <c r="O12" s="73" t="s">
        <v>28</v>
      </c>
      <c r="P12" s="73" t="s">
        <v>28</v>
      </c>
      <c r="Q12" s="74">
        <v>1.3</v>
      </c>
      <c r="R12" s="73" t="s">
        <v>28</v>
      </c>
      <c r="S12" s="73" t="s">
        <v>28</v>
      </c>
      <c r="T12" s="74">
        <v>1.3</v>
      </c>
      <c r="U12" s="73" t="s">
        <v>28</v>
      </c>
      <c r="V12" s="73" t="s">
        <v>28</v>
      </c>
      <c r="W12" s="73" t="s">
        <v>28</v>
      </c>
      <c r="X12" s="73" t="s">
        <v>28</v>
      </c>
      <c r="Y12" s="75" t="s">
        <v>28</v>
      </c>
      <c r="Z12" s="75" t="s">
        <v>28</v>
      </c>
      <c r="AA12" s="73" t="s">
        <v>28</v>
      </c>
      <c r="AB12" s="76" t="s">
        <v>28</v>
      </c>
      <c r="AC12" s="76" t="s">
        <v>28</v>
      </c>
      <c r="AD12" s="76" t="s">
        <v>28</v>
      </c>
      <c r="AE12" s="76" t="s">
        <v>28</v>
      </c>
      <c r="AF12" s="76" t="s">
        <v>28</v>
      </c>
      <c r="AG12" s="76" t="s">
        <v>28</v>
      </c>
      <c r="AH12" s="76" t="s">
        <v>28</v>
      </c>
      <c r="AI12" s="76" t="s">
        <v>28</v>
      </c>
      <c r="AJ12" s="76" t="s">
        <v>28</v>
      </c>
      <c r="AK12" s="76" t="s">
        <v>28</v>
      </c>
      <c r="AL12" s="76" t="s">
        <v>28</v>
      </c>
      <c r="AM12" s="76" t="s">
        <v>28</v>
      </c>
      <c r="AN12" s="76" t="s">
        <v>28</v>
      </c>
      <c r="AO12" s="76" t="s">
        <v>28</v>
      </c>
    </row>
    <row r="13" spans="1:41" ht="21.75" customHeight="1">
      <c r="A13" s="70"/>
      <c r="B13" s="58"/>
      <c r="C13" s="58"/>
      <c r="D13" s="71"/>
      <c r="E13" s="72" t="s">
        <v>17</v>
      </c>
      <c r="F13" s="72"/>
      <c r="G13" s="73" t="s">
        <v>28</v>
      </c>
      <c r="H13" s="73" t="s">
        <v>28</v>
      </c>
      <c r="I13" s="74">
        <v>187.3</v>
      </c>
      <c r="J13" s="73" t="s">
        <v>28</v>
      </c>
      <c r="K13" s="73" t="s">
        <v>28</v>
      </c>
      <c r="L13" s="74">
        <v>187.3</v>
      </c>
      <c r="M13" s="73" t="s">
        <v>28</v>
      </c>
      <c r="N13" s="73" t="s">
        <v>28</v>
      </c>
      <c r="O13" s="74">
        <v>187.3</v>
      </c>
      <c r="P13" s="73" t="s">
        <v>28</v>
      </c>
      <c r="Q13" s="73" t="s">
        <v>28</v>
      </c>
      <c r="R13" s="74">
        <v>187.3</v>
      </c>
      <c r="S13" s="73" t="s">
        <v>28</v>
      </c>
      <c r="T13" s="73" t="s">
        <v>28</v>
      </c>
      <c r="U13" s="74">
        <v>187.3</v>
      </c>
      <c r="V13" s="73" t="s">
        <v>28</v>
      </c>
      <c r="W13" s="73" t="s">
        <v>28</v>
      </c>
      <c r="X13" s="73" t="s">
        <v>28</v>
      </c>
      <c r="Y13" s="75" t="s">
        <v>28</v>
      </c>
      <c r="Z13" s="75" t="s">
        <v>28</v>
      </c>
      <c r="AA13" s="73" t="s">
        <v>28</v>
      </c>
      <c r="AB13" s="76" t="s">
        <v>28</v>
      </c>
      <c r="AC13" s="76" t="s">
        <v>28</v>
      </c>
      <c r="AD13" s="76" t="s">
        <v>28</v>
      </c>
      <c r="AE13" s="76" t="s">
        <v>28</v>
      </c>
      <c r="AF13" s="76" t="s">
        <v>28</v>
      </c>
      <c r="AG13" s="76" t="s">
        <v>28</v>
      </c>
      <c r="AH13" s="76" t="s">
        <v>28</v>
      </c>
      <c r="AI13" s="76" t="s">
        <v>28</v>
      </c>
      <c r="AJ13" s="76" t="s">
        <v>28</v>
      </c>
      <c r="AK13" s="76" t="s">
        <v>28</v>
      </c>
      <c r="AL13" s="76" t="s">
        <v>28</v>
      </c>
      <c r="AM13" s="76" t="s">
        <v>28</v>
      </c>
      <c r="AN13" s="76" t="s">
        <v>28</v>
      </c>
      <c r="AO13" s="76" t="s">
        <v>28</v>
      </c>
    </row>
    <row r="14" spans="1:41" ht="17.25" customHeight="1">
      <c r="A14" s="70"/>
      <c r="B14" s="58"/>
      <c r="C14" s="77" t="s">
        <v>97</v>
      </c>
      <c r="D14" s="71" t="s">
        <v>94</v>
      </c>
      <c r="E14" s="72" t="s">
        <v>95</v>
      </c>
      <c r="F14" s="72"/>
      <c r="G14" s="73" t="s">
        <v>28</v>
      </c>
      <c r="H14" s="73" t="s">
        <v>28</v>
      </c>
      <c r="I14" s="73" t="s">
        <v>28</v>
      </c>
      <c r="J14" s="73" t="s">
        <v>28</v>
      </c>
      <c r="K14" s="73" t="s">
        <v>28</v>
      </c>
      <c r="L14" s="73" t="s">
        <v>28</v>
      </c>
      <c r="M14" s="73" t="s">
        <v>28</v>
      </c>
      <c r="N14" s="73" t="s">
        <v>28</v>
      </c>
      <c r="O14" s="73" t="s">
        <v>28</v>
      </c>
      <c r="P14" s="73" t="s">
        <v>28</v>
      </c>
      <c r="Q14" s="73" t="s">
        <v>28</v>
      </c>
      <c r="R14" s="73" t="s">
        <v>28</v>
      </c>
      <c r="S14" s="74">
        <v>8.12</v>
      </c>
      <c r="T14" s="73" t="s">
        <v>28</v>
      </c>
      <c r="U14" s="73" t="s">
        <v>28</v>
      </c>
      <c r="V14" s="74">
        <v>8.12</v>
      </c>
      <c r="W14" s="74">
        <v>8.12</v>
      </c>
      <c r="X14" s="74">
        <v>8.12</v>
      </c>
      <c r="Y14" s="78">
        <v>8.12</v>
      </c>
      <c r="Z14" s="78">
        <v>8.12</v>
      </c>
      <c r="AA14" s="74">
        <v>8.12</v>
      </c>
      <c r="AB14" s="79">
        <v>14.88</v>
      </c>
      <c r="AC14" s="79">
        <v>14.88</v>
      </c>
      <c r="AD14" s="79">
        <v>14.88</v>
      </c>
      <c r="AE14" s="79">
        <v>14.88</v>
      </c>
      <c r="AF14" s="79">
        <v>14.88</v>
      </c>
      <c r="AG14" s="79">
        <v>14.88</v>
      </c>
      <c r="AH14" s="79">
        <v>30.52</v>
      </c>
      <c r="AI14" s="79">
        <v>30.52</v>
      </c>
      <c r="AJ14" s="79">
        <v>30.52</v>
      </c>
      <c r="AK14" s="79">
        <v>30.52</v>
      </c>
      <c r="AL14" s="79">
        <v>30.52</v>
      </c>
      <c r="AM14" s="79">
        <v>30.52</v>
      </c>
      <c r="AN14" s="79">
        <v>30.52</v>
      </c>
      <c r="AO14" s="79">
        <v>30.52</v>
      </c>
    </row>
    <row r="15" spans="1:41" ht="15">
      <c r="A15" s="70"/>
      <c r="B15" s="58"/>
      <c r="C15" s="77"/>
      <c r="D15" s="71" t="s">
        <v>96</v>
      </c>
      <c r="E15" s="72" t="s">
        <v>17</v>
      </c>
      <c r="F15" s="72"/>
      <c r="G15" s="73" t="s">
        <v>28</v>
      </c>
      <c r="H15" s="73" t="s">
        <v>28</v>
      </c>
      <c r="I15" s="73" t="s">
        <v>28</v>
      </c>
      <c r="J15" s="73" t="s">
        <v>28</v>
      </c>
      <c r="K15" s="73" t="s">
        <v>28</v>
      </c>
      <c r="L15" s="73" t="s">
        <v>28</v>
      </c>
      <c r="M15" s="73" t="s">
        <v>28</v>
      </c>
      <c r="N15" s="73" t="s">
        <v>28</v>
      </c>
      <c r="O15" s="73" t="s">
        <v>28</v>
      </c>
      <c r="P15" s="73" t="s">
        <v>28</v>
      </c>
      <c r="Q15" s="73" t="s">
        <v>28</v>
      </c>
      <c r="R15" s="73" t="s">
        <v>28</v>
      </c>
      <c r="S15" s="74">
        <v>332.41</v>
      </c>
      <c r="T15" s="73" t="s">
        <v>28</v>
      </c>
      <c r="U15" s="73" t="s">
        <v>28</v>
      </c>
      <c r="V15" s="74">
        <v>332.41</v>
      </c>
      <c r="W15" s="74">
        <v>332.41</v>
      </c>
      <c r="X15" s="74">
        <v>332.41</v>
      </c>
      <c r="Y15" s="78">
        <v>332.41</v>
      </c>
      <c r="Z15" s="78">
        <v>332.41</v>
      </c>
      <c r="AA15" s="74">
        <v>332.41</v>
      </c>
      <c r="AB15" s="79">
        <v>608.89</v>
      </c>
      <c r="AC15" s="79">
        <v>608.89</v>
      </c>
      <c r="AD15" s="79">
        <v>608.89</v>
      </c>
      <c r="AE15" s="79">
        <v>608.89</v>
      </c>
      <c r="AF15" s="79">
        <v>608.89</v>
      </c>
      <c r="AG15" s="79">
        <v>608.89</v>
      </c>
      <c r="AH15" s="79">
        <v>1249.15</v>
      </c>
      <c r="AI15" s="79">
        <v>1249.15</v>
      </c>
      <c r="AJ15" s="79">
        <v>1249.15</v>
      </c>
      <c r="AK15" s="79">
        <v>1249.15</v>
      </c>
      <c r="AL15" s="79">
        <v>1249.15</v>
      </c>
      <c r="AM15" s="79">
        <v>1249.15</v>
      </c>
      <c r="AN15" s="79">
        <v>1249.15</v>
      </c>
      <c r="AO15" s="79">
        <v>1249.15</v>
      </c>
    </row>
    <row r="16" spans="1:41" ht="12.75" customHeight="1">
      <c r="A16" s="70"/>
      <c r="B16" s="58" t="s">
        <v>98</v>
      </c>
      <c r="C16" s="58"/>
      <c r="D16" s="71" t="s">
        <v>99</v>
      </c>
      <c r="E16" s="80" t="s">
        <v>100</v>
      </c>
      <c r="F16" s="80"/>
      <c r="G16" s="74">
        <v>48.21</v>
      </c>
      <c r="H16" s="73" t="s">
        <v>28</v>
      </c>
      <c r="I16" s="73" t="s">
        <v>28</v>
      </c>
      <c r="J16" s="74">
        <v>48.21</v>
      </c>
      <c r="K16" s="73" t="s">
        <v>28</v>
      </c>
      <c r="L16" s="73" t="s">
        <v>28</v>
      </c>
      <c r="M16" s="74">
        <v>48.21</v>
      </c>
      <c r="N16" s="73" t="s">
        <v>28</v>
      </c>
      <c r="O16" s="73" t="s">
        <v>28</v>
      </c>
      <c r="P16" s="74">
        <v>48.21</v>
      </c>
      <c r="Q16" s="73" t="s">
        <v>28</v>
      </c>
      <c r="R16" s="73" t="s">
        <v>28</v>
      </c>
      <c r="S16" s="73" t="s">
        <v>28</v>
      </c>
      <c r="T16" s="73" t="s">
        <v>28</v>
      </c>
      <c r="U16" s="73" t="s">
        <v>28</v>
      </c>
      <c r="V16" s="73" t="s">
        <v>28</v>
      </c>
      <c r="W16" s="73" t="s">
        <v>28</v>
      </c>
      <c r="X16" s="73" t="s">
        <v>28</v>
      </c>
      <c r="Y16" s="75" t="s">
        <v>28</v>
      </c>
      <c r="Z16" s="75" t="s">
        <v>28</v>
      </c>
      <c r="AA16" s="73" t="s">
        <v>28</v>
      </c>
      <c r="AB16" s="76" t="s">
        <v>28</v>
      </c>
      <c r="AC16" s="76" t="s">
        <v>28</v>
      </c>
      <c r="AD16" s="76" t="s">
        <v>28</v>
      </c>
      <c r="AE16" s="76" t="s">
        <v>28</v>
      </c>
      <c r="AF16" s="76" t="s">
        <v>28</v>
      </c>
      <c r="AG16" s="76" t="s">
        <v>28</v>
      </c>
      <c r="AH16" s="76" t="s">
        <v>28</v>
      </c>
      <c r="AI16" s="76" t="s">
        <v>28</v>
      </c>
      <c r="AJ16" s="76" t="s">
        <v>28</v>
      </c>
      <c r="AK16" s="76" t="s">
        <v>28</v>
      </c>
      <c r="AL16" s="76" t="s">
        <v>28</v>
      </c>
      <c r="AM16" s="76" t="s">
        <v>28</v>
      </c>
      <c r="AN16" s="76" t="s">
        <v>28</v>
      </c>
      <c r="AO16" s="76" t="s">
        <v>28</v>
      </c>
    </row>
    <row r="17" spans="1:41" ht="15">
      <c r="A17" s="70"/>
      <c r="B17" s="58"/>
      <c r="C17" s="58"/>
      <c r="D17" s="71" t="s">
        <v>101</v>
      </c>
      <c r="E17" s="72" t="s">
        <v>21</v>
      </c>
      <c r="F17" s="72"/>
      <c r="G17" s="74">
        <v>15.71</v>
      </c>
      <c r="H17" s="73" t="s">
        <v>28</v>
      </c>
      <c r="I17" s="73" t="s">
        <v>28</v>
      </c>
      <c r="J17" s="74">
        <v>15.71</v>
      </c>
      <c r="K17" s="73" t="s">
        <v>28</v>
      </c>
      <c r="L17" s="73" t="s">
        <v>28</v>
      </c>
      <c r="M17" s="74">
        <v>15.71</v>
      </c>
      <c r="N17" s="73" t="s">
        <v>28</v>
      </c>
      <c r="O17" s="73" t="s">
        <v>28</v>
      </c>
      <c r="P17" s="74">
        <v>15.71</v>
      </c>
      <c r="Q17" s="73" t="s">
        <v>28</v>
      </c>
      <c r="R17" s="73" t="s">
        <v>28</v>
      </c>
      <c r="S17" s="73" t="s">
        <v>28</v>
      </c>
      <c r="T17" s="73" t="s">
        <v>28</v>
      </c>
      <c r="U17" s="73" t="s">
        <v>28</v>
      </c>
      <c r="V17" s="73" t="s">
        <v>28</v>
      </c>
      <c r="W17" s="73" t="s">
        <v>28</v>
      </c>
      <c r="X17" s="73" t="s">
        <v>28</v>
      </c>
      <c r="Y17" s="75" t="s">
        <v>28</v>
      </c>
      <c r="Z17" s="75" t="s">
        <v>28</v>
      </c>
      <c r="AA17" s="73" t="s">
        <v>28</v>
      </c>
      <c r="AB17" s="76" t="s">
        <v>28</v>
      </c>
      <c r="AC17" s="76" t="s">
        <v>28</v>
      </c>
      <c r="AD17" s="76" t="s">
        <v>28</v>
      </c>
      <c r="AE17" s="76" t="s">
        <v>28</v>
      </c>
      <c r="AF17" s="76" t="s">
        <v>28</v>
      </c>
      <c r="AG17" s="76" t="s">
        <v>28</v>
      </c>
      <c r="AH17" s="76" t="s">
        <v>28</v>
      </c>
      <c r="AI17" s="76" t="s">
        <v>28</v>
      </c>
      <c r="AJ17" s="76" t="s">
        <v>28</v>
      </c>
      <c r="AK17" s="76" t="s">
        <v>28</v>
      </c>
      <c r="AL17" s="76" t="s">
        <v>28</v>
      </c>
      <c r="AM17" s="76" t="s">
        <v>28</v>
      </c>
      <c r="AN17" s="76" t="s">
        <v>28</v>
      </c>
      <c r="AO17" s="76" t="s">
        <v>28</v>
      </c>
    </row>
    <row r="18" spans="1:41" ht="38.25">
      <c r="A18" s="70"/>
      <c r="B18" s="58"/>
      <c r="C18" s="58"/>
      <c r="D18" s="71" t="s">
        <v>102</v>
      </c>
      <c r="E18" s="72" t="s">
        <v>21</v>
      </c>
      <c r="F18" s="72"/>
      <c r="G18" s="73" t="s">
        <v>28</v>
      </c>
      <c r="H18" s="73" t="s">
        <v>28</v>
      </c>
      <c r="I18" s="73" t="s">
        <v>28</v>
      </c>
      <c r="J18" s="73" t="s">
        <v>28</v>
      </c>
      <c r="K18" s="73" t="s">
        <v>28</v>
      </c>
      <c r="L18" s="73" t="s">
        <v>28</v>
      </c>
      <c r="M18" s="73" t="s">
        <v>28</v>
      </c>
      <c r="N18" s="73" t="s">
        <v>28</v>
      </c>
      <c r="O18" s="73" t="s">
        <v>28</v>
      </c>
      <c r="P18" s="73" t="s">
        <v>28</v>
      </c>
      <c r="Q18" s="73" t="s">
        <v>28</v>
      </c>
      <c r="R18" s="73" t="s">
        <v>28</v>
      </c>
      <c r="S18" s="81">
        <v>21.86</v>
      </c>
      <c r="T18" s="73" t="s">
        <v>28</v>
      </c>
      <c r="U18" s="73" t="s">
        <v>28</v>
      </c>
      <c r="V18" s="81">
        <v>21.86</v>
      </c>
      <c r="W18" s="81">
        <v>21.86</v>
      </c>
      <c r="X18" s="81">
        <v>21.87</v>
      </c>
      <c r="Y18" s="82">
        <v>21.87</v>
      </c>
      <c r="Z18" s="82">
        <v>21.87</v>
      </c>
      <c r="AA18" s="81">
        <v>21.87</v>
      </c>
      <c r="AB18" s="79">
        <v>37.04</v>
      </c>
      <c r="AC18" s="79">
        <v>37.04</v>
      </c>
      <c r="AD18" s="79">
        <v>37.04</v>
      </c>
      <c r="AE18" s="79">
        <v>37.04</v>
      </c>
      <c r="AF18" s="79">
        <v>37.04</v>
      </c>
      <c r="AG18" s="79">
        <v>37.04</v>
      </c>
      <c r="AH18" s="79">
        <v>72.74</v>
      </c>
      <c r="AI18" s="79">
        <v>72.67</v>
      </c>
      <c r="AJ18" s="79">
        <v>72.67</v>
      </c>
      <c r="AK18" s="79">
        <v>72.67</v>
      </c>
      <c r="AL18" s="79">
        <v>72.67</v>
      </c>
      <c r="AM18" s="79">
        <v>72.67</v>
      </c>
      <c r="AN18" s="79">
        <v>72.67</v>
      </c>
      <c r="AO18" s="79">
        <v>72.67</v>
      </c>
    </row>
    <row r="19" spans="1:41" ht="38.25">
      <c r="A19" s="70"/>
      <c r="B19" s="58"/>
      <c r="C19" s="58"/>
      <c r="D19" s="71" t="s">
        <v>103</v>
      </c>
      <c r="E19" s="72" t="s">
        <v>21</v>
      </c>
      <c r="F19" s="72"/>
      <c r="G19" s="73" t="s">
        <v>28</v>
      </c>
      <c r="H19" s="73" t="s">
        <v>28</v>
      </c>
      <c r="I19" s="73" t="s">
        <v>28</v>
      </c>
      <c r="J19" s="73" t="s">
        <v>28</v>
      </c>
      <c r="K19" s="73" t="s">
        <v>28</v>
      </c>
      <c r="L19" s="73" t="s">
        <v>28</v>
      </c>
      <c r="M19" s="73" t="s">
        <v>28</v>
      </c>
      <c r="N19" s="73" t="s">
        <v>28</v>
      </c>
      <c r="O19" s="73" t="s">
        <v>28</v>
      </c>
      <c r="P19" s="73" t="s">
        <v>28</v>
      </c>
      <c r="Q19" s="73" t="s">
        <v>28</v>
      </c>
      <c r="R19" s="73" t="s">
        <v>28</v>
      </c>
      <c r="S19" s="81">
        <v>20.34</v>
      </c>
      <c r="T19" s="73" t="s">
        <v>28</v>
      </c>
      <c r="U19" s="73" t="s">
        <v>28</v>
      </c>
      <c r="V19" s="81">
        <v>20.34</v>
      </c>
      <c r="W19" s="81">
        <v>20.34</v>
      </c>
      <c r="X19" s="81">
        <v>20.34</v>
      </c>
      <c r="Y19" s="82">
        <v>20.34</v>
      </c>
      <c r="Z19" s="82">
        <v>20.34</v>
      </c>
      <c r="AA19" s="81">
        <v>20.34</v>
      </c>
      <c r="AB19" s="79">
        <v>34.28</v>
      </c>
      <c r="AC19" s="79">
        <v>34.28</v>
      </c>
      <c r="AD19" s="79">
        <v>34.28</v>
      </c>
      <c r="AE19" s="79">
        <v>34.28</v>
      </c>
      <c r="AF19" s="79">
        <v>34.28</v>
      </c>
      <c r="AG19" s="79">
        <v>34.28</v>
      </c>
      <c r="AH19" s="79">
        <v>67.11</v>
      </c>
      <c r="AI19" s="79">
        <v>67.04</v>
      </c>
      <c r="AJ19" s="79">
        <v>67.04</v>
      </c>
      <c r="AK19" s="79">
        <v>67.04</v>
      </c>
      <c r="AL19" s="79">
        <v>67.04</v>
      </c>
      <c r="AM19" s="79">
        <v>67.04</v>
      </c>
      <c r="AN19" s="79">
        <v>67.04</v>
      </c>
      <c r="AO19" s="79">
        <v>67.04</v>
      </c>
    </row>
    <row r="20" spans="1:41" ht="12.75" customHeight="1">
      <c r="A20" s="70"/>
      <c r="B20" s="58" t="s">
        <v>24</v>
      </c>
      <c r="C20" s="58" t="s">
        <v>104</v>
      </c>
      <c r="D20" s="71" t="s">
        <v>102</v>
      </c>
      <c r="E20" s="72" t="s">
        <v>21</v>
      </c>
      <c r="F20" s="72"/>
      <c r="G20" s="73" t="s">
        <v>28</v>
      </c>
      <c r="H20" s="73" t="s">
        <v>28</v>
      </c>
      <c r="I20" s="73" t="s">
        <v>28</v>
      </c>
      <c r="J20" s="73" t="s">
        <v>28</v>
      </c>
      <c r="K20" s="73" t="s">
        <v>28</v>
      </c>
      <c r="L20" s="73" t="s">
        <v>28</v>
      </c>
      <c r="M20" s="73" t="s">
        <v>28</v>
      </c>
      <c r="N20" s="73" t="s">
        <v>28</v>
      </c>
      <c r="O20" s="73" t="s">
        <v>28</v>
      </c>
      <c r="P20" s="73" t="s">
        <v>28</v>
      </c>
      <c r="Q20" s="73" t="s">
        <v>28</v>
      </c>
      <c r="R20" s="73" t="s">
        <v>28</v>
      </c>
      <c r="S20" s="81">
        <f>17.12*1.2</f>
        <v>20.544</v>
      </c>
      <c r="T20" s="73" t="s">
        <v>28</v>
      </c>
      <c r="U20" s="73" t="s">
        <v>28</v>
      </c>
      <c r="V20" s="81">
        <f>17.12*1.2</f>
        <v>20.544</v>
      </c>
      <c r="W20" s="81">
        <f>17.12*1.2</f>
        <v>20.544</v>
      </c>
      <c r="X20" s="81">
        <f>17.12*1.2</f>
        <v>20.544</v>
      </c>
      <c r="Y20" s="82">
        <f>17.12*1.2</f>
        <v>20.544</v>
      </c>
      <c r="Z20" s="82">
        <f>17.12*1.2</f>
        <v>20.544</v>
      </c>
      <c r="AA20" s="81">
        <f>29.59*1.2</f>
        <v>35.507999999999996</v>
      </c>
      <c r="AB20" s="81">
        <f>29.81*1.2</f>
        <v>35.772</v>
      </c>
      <c r="AC20" s="81">
        <f>29.81*1.2</f>
        <v>35.772</v>
      </c>
      <c r="AD20" s="81">
        <f>29.81*1.2</f>
        <v>35.772</v>
      </c>
      <c r="AE20" s="81">
        <f>29.81*1.2</f>
        <v>35.772</v>
      </c>
      <c r="AF20" s="81">
        <f>29.81*1.2</f>
        <v>35.772</v>
      </c>
      <c r="AG20" s="81">
        <f>59.53*1.2</f>
        <v>71.43599999999999</v>
      </c>
      <c r="AH20" s="81">
        <f>59.53*1.2</f>
        <v>71.43599999999999</v>
      </c>
      <c r="AI20" s="81">
        <f>59.47*1.2</f>
        <v>71.36399999999999</v>
      </c>
      <c r="AJ20" s="81">
        <f>59.47*1.2</f>
        <v>71.36399999999999</v>
      </c>
      <c r="AK20" s="81">
        <f>59.47*1.2</f>
        <v>71.36399999999999</v>
      </c>
      <c r="AL20" s="81">
        <f>59.47*1.2</f>
        <v>71.36399999999999</v>
      </c>
      <c r="AM20" s="81">
        <f>59.47*1.2</f>
        <v>71.36399999999999</v>
      </c>
      <c r="AN20" s="81">
        <f>59.47*1.2</f>
        <v>71.36399999999999</v>
      </c>
      <c r="AO20" s="81">
        <f>59.47*1.2</f>
        <v>71.36399999999999</v>
      </c>
    </row>
    <row r="21" spans="1:41" ht="38.25">
      <c r="A21" s="70"/>
      <c r="B21" s="58"/>
      <c r="C21" s="58"/>
      <c r="D21" s="71" t="s">
        <v>103</v>
      </c>
      <c r="E21" s="72" t="s">
        <v>21</v>
      </c>
      <c r="F21" s="72"/>
      <c r="G21" s="73" t="s">
        <v>28</v>
      </c>
      <c r="H21" s="73" t="s">
        <v>28</v>
      </c>
      <c r="I21" s="73" t="s">
        <v>28</v>
      </c>
      <c r="J21" s="73" t="s">
        <v>28</v>
      </c>
      <c r="K21" s="73" t="s">
        <v>28</v>
      </c>
      <c r="L21" s="73" t="s">
        <v>28</v>
      </c>
      <c r="M21" s="73" t="s">
        <v>28</v>
      </c>
      <c r="N21" s="73" t="s">
        <v>28</v>
      </c>
      <c r="O21" s="73" t="s">
        <v>28</v>
      </c>
      <c r="P21" s="73" t="s">
        <v>28</v>
      </c>
      <c r="Q21" s="73" t="s">
        <v>28</v>
      </c>
      <c r="R21" s="73" t="s">
        <v>28</v>
      </c>
      <c r="S21" s="81">
        <f>15.91*1.2</f>
        <v>19.092</v>
      </c>
      <c r="T21" s="73" t="s">
        <v>28</v>
      </c>
      <c r="U21" s="73" t="s">
        <v>28</v>
      </c>
      <c r="V21" s="81">
        <f>15.91*1.2</f>
        <v>19.092</v>
      </c>
      <c r="W21" s="81">
        <f>15.91*1.2</f>
        <v>19.092</v>
      </c>
      <c r="X21" s="81">
        <f>15.91*1.2</f>
        <v>19.092</v>
      </c>
      <c r="Y21" s="82">
        <f>15.91*1.2</f>
        <v>19.092</v>
      </c>
      <c r="Z21" s="82">
        <f>15.91*1.2</f>
        <v>19.092</v>
      </c>
      <c r="AA21" s="81">
        <f>27.34*1.2</f>
        <v>32.808</v>
      </c>
      <c r="AB21" s="81">
        <f>27.56*1.2</f>
        <v>33.071999999999996</v>
      </c>
      <c r="AC21" s="81">
        <f>27.56*1.2</f>
        <v>33.071999999999996</v>
      </c>
      <c r="AD21" s="81">
        <f>27.56*1.2</f>
        <v>33.071999999999996</v>
      </c>
      <c r="AE21" s="81">
        <f>27.56*1.2</f>
        <v>33.071999999999996</v>
      </c>
      <c r="AF21" s="81">
        <f>27.56*1.2</f>
        <v>33.071999999999996</v>
      </c>
      <c r="AG21" s="81">
        <f>54.88*1.2</f>
        <v>65.856</v>
      </c>
      <c r="AH21" s="81">
        <f>54.88*1.2</f>
        <v>65.856</v>
      </c>
      <c r="AI21" s="81">
        <f>54.82*1.2</f>
        <v>65.78399999999999</v>
      </c>
      <c r="AJ21" s="81">
        <f>54.82*1.2</f>
        <v>65.78399999999999</v>
      </c>
      <c r="AK21" s="81">
        <f>54.82*1.2</f>
        <v>65.78399999999999</v>
      </c>
      <c r="AL21" s="81">
        <f>54.82*1.2</f>
        <v>65.78399999999999</v>
      </c>
      <c r="AM21" s="81">
        <f>54.82*1.2</f>
        <v>65.78399999999999</v>
      </c>
      <c r="AN21" s="81">
        <f>54.82*1.2</f>
        <v>65.78399999999999</v>
      </c>
      <c r="AO21" s="81">
        <f>54.82*1.2</f>
        <v>65.78399999999999</v>
      </c>
    </row>
    <row r="22" spans="1:41" ht="21.75" customHeight="1">
      <c r="A22" s="70"/>
      <c r="B22" s="58" t="s">
        <v>105</v>
      </c>
      <c r="C22" s="58"/>
      <c r="D22" s="71" t="s">
        <v>99</v>
      </c>
      <c r="E22" s="72" t="s">
        <v>100</v>
      </c>
      <c r="F22" s="72"/>
      <c r="G22" s="74">
        <v>41.46</v>
      </c>
      <c r="H22" s="73" t="s">
        <v>28</v>
      </c>
      <c r="I22" s="73" t="s">
        <v>28</v>
      </c>
      <c r="J22" s="74">
        <v>41.46</v>
      </c>
      <c r="K22" s="73" t="s">
        <v>28</v>
      </c>
      <c r="L22" s="73" t="s">
        <v>28</v>
      </c>
      <c r="M22" s="74">
        <v>41.46</v>
      </c>
      <c r="N22" s="73" t="s">
        <v>28</v>
      </c>
      <c r="O22" s="73" t="s">
        <v>28</v>
      </c>
      <c r="P22" s="74">
        <v>41.46</v>
      </c>
      <c r="Q22" s="73" t="s">
        <v>28</v>
      </c>
      <c r="R22" s="73" t="s">
        <v>28</v>
      </c>
      <c r="S22" s="73" t="s">
        <v>28</v>
      </c>
      <c r="T22" s="73" t="s">
        <v>28</v>
      </c>
      <c r="U22" s="73" t="s">
        <v>28</v>
      </c>
      <c r="V22" s="73" t="s">
        <v>28</v>
      </c>
      <c r="W22" s="73" t="s">
        <v>28</v>
      </c>
      <c r="X22" s="73" t="s">
        <v>28</v>
      </c>
      <c r="Y22" s="75" t="s">
        <v>28</v>
      </c>
      <c r="Z22" s="75" t="s">
        <v>28</v>
      </c>
      <c r="AA22" s="73" t="s">
        <v>28</v>
      </c>
      <c r="AB22" s="76" t="s">
        <v>28</v>
      </c>
      <c r="AC22" s="76" t="s">
        <v>28</v>
      </c>
      <c r="AD22" s="76" t="s">
        <v>28</v>
      </c>
      <c r="AE22" s="76" t="s">
        <v>28</v>
      </c>
      <c r="AF22" s="76" t="s">
        <v>28</v>
      </c>
      <c r="AG22" s="76" t="s">
        <v>28</v>
      </c>
      <c r="AH22" s="76" t="s">
        <v>28</v>
      </c>
      <c r="AI22" s="76" t="s">
        <v>28</v>
      </c>
      <c r="AJ22" s="76" t="s">
        <v>28</v>
      </c>
      <c r="AK22" s="76" t="s">
        <v>28</v>
      </c>
      <c r="AL22" s="76" t="s">
        <v>28</v>
      </c>
      <c r="AM22" s="76" t="s">
        <v>28</v>
      </c>
      <c r="AN22" s="76" t="s">
        <v>28</v>
      </c>
      <c r="AO22" s="76" t="s">
        <v>28</v>
      </c>
    </row>
    <row r="23" spans="1:41" ht="15">
      <c r="A23" s="70"/>
      <c r="B23" s="58"/>
      <c r="C23" s="58"/>
      <c r="D23" s="71" t="s">
        <v>101</v>
      </c>
      <c r="E23" s="72" t="s">
        <v>21</v>
      </c>
      <c r="F23" s="72"/>
      <c r="G23" s="74">
        <v>13.51</v>
      </c>
      <c r="H23" s="73" t="s">
        <v>28</v>
      </c>
      <c r="I23" s="73" t="s">
        <v>28</v>
      </c>
      <c r="J23" s="74">
        <v>13.51</v>
      </c>
      <c r="K23" s="73" t="s">
        <v>28</v>
      </c>
      <c r="L23" s="73" t="s">
        <v>28</v>
      </c>
      <c r="M23" s="74">
        <v>13.51</v>
      </c>
      <c r="N23" s="73" t="s">
        <v>28</v>
      </c>
      <c r="O23" s="73" t="s">
        <v>28</v>
      </c>
      <c r="P23" s="74">
        <v>13.51</v>
      </c>
      <c r="Q23" s="73" t="s">
        <v>28</v>
      </c>
      <c r="R23" s="73" t="s">
        <v>28</v>
      </c>
      <c r="S23" s="73" t="s">
        <v>28</v>
      </c>
      <c r="T23" s="73" t="s">
        <v>28</v>
      </c>
      <c r="U23" s="73" t="s">
        <v>28</v>
      </c>
      <c r="V23" s="73" t="s">
        <v>28</v>
      </c>
      <c r="W23" s="73" t="s">
        <v>28</v>
      </c>
      <c r="X23" s="73" t="s">
        <v>28</v>
      </c>
      <c r="Y23" s="75" t="s">
        <v>28</v>
      </c>
      <c r="Z23" s="75" t="s">
        <v>28</v>
      </c>
      <c r="AA23" s="73" t="s">
        <v>28</v>
      </c>
      <c r="AB23" s="76" t="s">
        <v>28</v>
      </c>
      <c r="AC23" s="76" t="s">
        <v>28</v>
      </c>
      <c r="AD23" s="76" t="s">
        <v>28</v>
      </c>
      <c r="AE23" s="76" t="s">
        <v>28</v>
      </c>
      <c r="AF23" s="76" t="s">
        <v>28</v>
      </c>
      <c r="AG23" s="76" t="s">
        <v>28</v>
      </c>
      <c r="AH23" s="76" t="s">
        <v>28</v>
      </c>
      <c r="AI23" s="76" t="s">
        <v>28</v>
      </c>
      <c r="AJ23" s="76" t="s">
        <v>28</v>
      </c>
      <c r="AK23" s="76" t="s">
        <v>28</v>
      </c>
      <c r="AL23" s="76" t="s">
        <v>28</v>
      </c>
      <c r="AM23" s="76" t="s">
        <v>28</v>
      </c>
      <c r="AN23" s="76" t="s">
        <v>28</v>
      </c>
      <c r="AO23" s="76" t="s">
        <v>28</v>
      </c>
    </row>
    <row r="24" spans="1:41" ht="12.75" customHeight="1">
      <c r="A24" s="70"/>
      <c r="B24" s="58" t="s">
        <v>27</v>
      </c>
      <c r="C24" s="58"/>
      <c r="D24" s="83" t="s">
        <v>28</v>
      </c>
      <c r="E24" s="72" t="s">
        <v>17</v>
      </c>
      <c r="F24" s="72"/>
      <c r="G24" s="74">
        <f>235.78*1.2</f>
        <v>282.936</v>
      </c>
      <c r="H24" s="73" t="s">
        <v>28</v>
      </c>
      <c r="I24" s="73" t="s">
        <v>28</v>
      </c>
      <c r="J24" s="74">
        <f>235.78*1.2</f>
        <v>282.936</v>
      </c>
      <c r="K24" s="73" t="s">
        <v>28</v>
      </c>
      <c r="L24" s="73" t="s">
        <v>28</v>
      </c>
      <c r="M24" s="74">
        <f>235.78*1.2</f>
        <v>282.936</v>
      </c>
      <c r="N24" s="73" t="s">
        <v>28</v>
      </c>
      <c r="O24" s="73" t="s">
        <v>28</v>
      </c>
      <c r="P24" s="74">
        <f>235.78*1.2</f>
        <v>282.936</v>
      </c>
      <c r="Q24" s="73" t="s">
        <v>28</v>
      </c>
      <c r="R24" s="73" t="s">
        <v>28</v>
      </c>
      <c r="S24" s="81">
        <f>267.82*1.2</f>
        <v>321.38399999999996</v>
      </c>
      <c r="T24" s="73" t="s">
        <v>28</v>
      </c>
      <c r="U24" s="73" t="s">
        <v>28</v>
      </c>
      <c r="V24" s="81">
        <f>267.82*1.2</f>
        <v>321.38399999999996</v>
      </c>
      <c r="W24" s="81">
        <f>267.82*1.2</f>
        <v>321.38399999999996</v>
      </c>
      <c r="X24" s="81">
        <f>267.82*1.2</f>
        <v>321.38399999999996</v>
      </c>
      <c r="Y24" s="82">
        <f>267.82*1.2</f>
        <v>321.38399999999996</v>
      </c>
      <c r="Z24" s="82">
        <f>267.82*1.2</f>
        <v>321.38399999999996</v>
      </c>
      <c r="AA24" s="81">
        <f>498.46*1.2</f>
        <v>598.1519999999999</v>
      </c>
      <c r="AB24" s="81">
        <f>498.46*1.2</f>
        <v>598.1519999999999</v>
      </c>
      <c r="AC24" s="81">
        <f>498.46*1.2</f>
        <v>598.1519999999999</v>
      </c>
      <c r="AD24" s="81">
        <f>498.46*1.2</f>
        <v>598.1519999999999</v>
      </c>
      <c r="AE24" s="81">
        <f>498.46*1.2</f>
        <v>598.1519999999999</v>
      </c>
      <c r="AF24" s="81">
        <f>498.46*1.2</f>
        <v>598.1519999999999</v>
      </c>
      <c r="AG24" s="81">
        <f>498.46*1.2</f>
        <v>598.1519999999999</v>
      </c>
      <c r="AH24" s="81">
        <f>1031.59*1.2</f>
        <v>1237.908</v>
      </c>
      <c r="AI24" s="81">
        <f>1031.59*1.2</f>
        <v>1237.908</v>
      </c>
      <c r="AJ24" s="81">
        <f>1031.59*1.2</f>
        <v>1237.908</v>
      </c>
      <c r="AK24" s="81">
        <f>1031.59*1.2</f>
        <v>1237.908</v>
      </c>
      <c r="AL24" s="81">
        <f>1031.59*1.2</f>
        <v>1237.908</v>
      </c>
      <c r="AM24" s="81">
        <f>1031.59*1.2</f>
        <v>1237.908</v>
      </c>
      <c r="AN24" s="81">
        <f>1031.59*1.2</f>
        <v>1237.908</v>
      </c>
      <c r="AO24" s="81">
        <f>1031.59*1.2</f>
        <v>1237.908</v>
      </c>
    </row>
    <row r="25" spans="1:41" ht="36.75" customHeight="1">
      <c r="A25" s="70"/>
      <c r="B25" s="58"/>
      <c r="C25" s="58"/>
      <c r="D25" s="83"/>
      <c r="E25" s="72"/>
      <c r="F25" s="72"/>
      <c r="G25" s="74"/>
      <c r="H25" s="73"/>
      <c r="I25" s="73"/>
      <c r="J25" s="74"/>
      <c r="K25" s="73"/>
      <c r="L25" s="73"/>
      <c r="M25" s="74"/>
      <c r="N25" s="73"/>
      <c r="O25" s="73"/>
      <c r="P25" s="74"/>
      <c r="Q25" s="73"/>
      <c r="R25" s="73"/>
      <c r="S25" s="81" t="s">
        <v>106</v>
      </c>
      <c r="T25" s="73"/>
      <c r="U25" s="73"/>
      <c r="V25" s="81"/>
      <c r="W25" s="66" t="s">
        <v>107</v>
      </c>
      <c r="X25" s="81"/>
      <c r="Y25" s="84" t="s">
        <v>108</v>
      </c>
      <c r="Z25" s="84" t="s">
        <v>109</v>
      </c>
      <c r="AA25" s="66" t="s">
        <v>110</v>
      </c>
      <c r="AB25" s="66" t="s">
        <v>111</v>
      </c>
      <c r="AC25" s="85" t="s">
        <v>112</v>
      </c>
      <c r="AD25" s="85"/>
      <c r="AE25" s="85" t="s">
        <v>113</v>
      </c>
      <c r="AF25" s="86" t="s">
        <v>114</v>
      </c>
      <c r="AG25" s="86"/>
      <c r="AH25" s="86" t="s">
        <v>115</v>
      </c>
      <c r="AI25" s="86"/>
      <c r="AJ25" s="86" t="s">
        <v>116</v>
      </c>
      <c r="AK25" s="86" t="s">
        <v>117</v>
      </c>
      <c r="AL25" s="86" t="s">
        <v>118</v>
      </c>
      <c r="AM25" s="86" t="s">
        <v>119</v>
      </c>
      <c r="AN25" s="86"/>
      <c r="AO25" s="86" t="s">
        <v>120</v>
      </c>
    </row>
    <row r="26" spans="1:41" ht="34.5" customHeight="1">
      <c r="A26" s="70"/>
      <c r="B26" s="58"/>
      <c r="C26" s="58"/>
      <c r="D26" s="83"/>
      <c r="E26" s="72"/>
      <c r="F26" s="72"/>
      <c r="G26" s="87" t="s">
        <v>121</v>
      </c>
      <c r="H26" s="73"/>
      <c r="I26" s="73"/>
      <c r="J26" s="87" t="s">
        <v>122</v>
      </c>
      <c r="K26" s="73"/>
      <c r="L26" s="73"/>
      <c r="M26" s="87" t="s">
        <v>123</v>
      </c>
      <c r="N26" s="73"/>
      <c r="O26" s="73"/>
      <c r="P26" s="74"/>
      <c r="Q26" s="73"/>
      <c r="R26" s="73"/>
      <c r="S26" s="66" t="s">
        <v>124</v>
      </c>
      <c r="T26" s="73"/>
      <c r="U26" s="73"/>
      <c r="V26" s="66" t="s">
        <v>125</v>
      </c>
      <c r="W26" s="81"/>
      <c r="X26" s="81"/>
      <c r="Y26" s="88" t="s">
        <v>126</v>
      </c>
      <c r="Z26" s="89" t="s">
        <v>127</v>
      </c>
      <c r="AA26" s="59" t="s">
        <v>128</v>
      </c>
      <c r="AB26" s="59" t="s">
        <v>129</v>
      </c>
      <c r="AC26" s="61" t="s">
        <v>130</v>
      </c>
      <c r="AD26" s="61" t="s">
        <v>131</v>
      </c>
      <c r="AE26" s="61" t="s">
        <v>132</v>
      </c>
      <c r="AF26" s="86" t="s">
        <v>133</v>
      </c>
      <c r="AG26" s="86"/>
      <c r="AH26" s="86" t="s">
        <v>134</v>
      </c>
      <c r="AI26" s="86"/>
      <c r="AJ26" s="86" t="s">
        <v>135</v>
      </c>
      <c r="AK26" s="86" t="s">
        <v>136</v>
      </c>
      <c r="AL26" s="86" t="s">
        <v>137</v>
      </c>
      <c r="AM26" s="86" t="s">
        <v>138</v>
      </c>
      <c r="AN26" s="86" t="s">
        <v>139</v>
      </c>
      <c r="AO26" s="86"/>
    </row>
    <row r="27" spans="1:41" ht="12.75" customHeight="1">
      <c r="A27" s="58" t="s">
        <v>31</v>
      </c>
      <c r="B27" s="58" t="s">
        <v>11</v>
      </c>
      <c r="C27" s="58" t="s">
        <v>93</v>
      </c>
      <c r="D27" s="83" t="s">
        <v>28</v>
      </c>
      <c r="E27" s="90" t="s">
        <v>140</v>
      </c>
      <c r="F27" s="90"/>
      <c r="G27" s="73" t="s">
        <v>28</v>
      </c>
      <c r="H27" s="74">
        <v>4.90576578058411</v>
      </c>
      <c r="I27" s="73" t="s">
        <v>28</v>
      </c>
      <c r="J27" s="73" t="s">
        <v>28</v>
      </c>
      <c r="K27" s="73" t="s">
        <v>28</v>
      </c>
      <c r="L27" s="73" t="s">
        <v>28</v>
      </c>
      <c r="M27" s="73" t="s">
        <v>28</v>
      </c>
      <c r="N27" s="73" t="s">
        <v>28</v>
      </c>
      <c r="O27" s="73" t="s">
        <v>28</v>
      </c>
      <c r="P27" s="73" t="s">
        <v>28</v>
      </c>
      <c r="Q27" s="73" t="s">
        <v>28</v>
      </c>
      <c r="R27" s="73" t="s">
        <v>28</v>
      </c>
      <c r="S27" s="73" t="s">
        <v>28</v>
      </c>
      <c r="T27" s="73" t="s">
        <v>28</v>
      </c>
      <c r="U27" s="73" t="s">
        <v>28</v>
      </c>
      <c r="V27" s="73" t="s">
        <v>28</v>
      </c>
      <c r="W27" s="73" t="s">
        <v>28</v>
      </c>
      <c r="X27" s="73" t="s">
        <v>28</v>
      </c>
      <c r="Y27" s="75" t="s">
        <v>28</v>
      </c>
      <c r="Z27" s="75" t="s">
        <v>28</v>
      </c>
      <c r="AA27" s="73" t="s">
        <v>28</v>
      </c>
      <c r="AB27" s="73" t="s">
        <v>28</v>
      </c>
      <c r="AC27" s="73" t="s">
        <v>28</v>
      </c>
      <c r="AD27" s="73" t="s">
        <v>28</v>
      </c>
      <c r="AE27" s="73" t="s">
        <v>28</v>
      </c>
      <c r="AF27" s="73" t="s">
        <v>28</v>
      </c>
      <c r="AG27" s="73" t="s">
        <v>28</v>
      </c>
      <c r="AH27" s="73" t="s">
        <v>28</v>
      </c>
      <c r="AI27" s="73" t="s">
        <v>28</v>
      </c>
      <c r="AJ27" s="73" t="s">
        <v>28</v>
      </c>
      <c r="AK27" s="91"/>
      <c r="AL27" s="91"/>
      <c r="AM27" s="91"/>
      <c r="AN27" s="91"/>
      <c r="AO27" s="91"/>
    </row>
    <row r="28" spans="1:41" ht="15">
      <c r="A28" s="58"/>
      <c r="B28" s="58"/>
      <c r="C28" s="58"/>
      <c r="D28" s="83" t="s">
        <v>28</v>
      </c>
      <c r="E28" s="72" t="s">
        <v>17</v>
      </c>
      <c r="F28" s="72"/>
      <c r="G28" s="73" t="s">
        <v>28</v>
      </c>
      <c r="H28" s="73" t="s">
        <v>28</v>
      </c>
      <c r="I28" s="74">
        <v>693.62</v>
      </c>
      <c r="J28" s="73" t="s">
        <v>28</v>
      </c>
      <c r="K28" s="73" t="s">
        <v>28</v>
      </c>
      <c r="L28" s="73" t="s">
        <v>28</v>
      </c>
      <c r="M28" s="73" t="s">
        <v>28</v>
      </c>
      <c r="N28" s="73" t="s">
        <v>28</v>
      </c>
      <c r="O28" s="73" t="s">
        <v>28</v>
      </c>
      <c r="P28" s="73" t="s">
        <v>28</v>
      </c>
      <c r="Q28" s="73" t="s">
        <v>28</v>
      </c>
      <c r="R28" s="73" t="s">
        <v>28</v>
      </c>
      <c r="S28" s="73" t="s">
        <v>28</v>
      </c>
      <c r="T28" s="73" t="s">
        <v>28</v>
      </c>
      <c r="U28" s="73" t="s">
        <v>28</v>
      </c>
      <c r="V28" s="73" t="s">
        <v>28</v>
      </c>
      <c r="W28" s="73" t="s">
        <v>28</v>
      </c>
      <c r="X28" s="73" t="s">
        <v>28</v>
      </c>
      <c r="Y28" s="75" t="s">
        <v>28</v>
      </c>
      <c r="Z28" s="92"/>
      <c r="AA28" s="93"/>
      <c r="AB28" s="94"/>
      <c r="AC28" s="63"/>
      <c r="AD28" s="63"/>
      <c r="AE28" s="63"/>
      <c r="AF28" s="64"/>
      <c r="AG28" s="64"/>
      <c r="AH28" s="64"/>
      <c r="AI28" s="64"/>
      <c r="AJ28" s="64"/>
      <c r="AK28" s="91"/>
      <c r="AL28" s="91"/>
      <c r="AM28" s="91"/>
      <c r="AN28" s="91"/>
      <c r="AO28" s="91"/>
    </row>
    <row r="29" spans="1:41" ht="12.75" customHeight="1">
      <c r="A29" s="58"/>
      <c r="B29" s="58" t="s">
        <v>19</v>
      </c>
      <c r="C29" s="58"/>
      <c r="D29" s="83" t="s">
        <v>28</v>
      </c>
      <c r="E29" s="72" t="s">
        <v>21</v>
      </c>
      <c r="F29" s="72"/>
      <c r="G29" s="74">
        <v>44.97</v>
      </c>
      <c r="H29" s="73" t="s">
        <v>28</v>
      </c>
      <c r="I29" s="73" t="s">
        <v>28</v>
      </c>
      <c r="J29" s="74">
        <v>44.97</v>
      </c>
      <c r="K29" s="73" t="s">
        <v>28</v>
      </c>
      <c r="L29" s="73" t="s">
        <v>28</v>
      </c>
      <c r="M29" s="74">
        <v>44.97</v>
      </c>
      <c r="N29" s="73" t="s">
        <v>28</v>
      </c>
      <c r="O29" s="73" t="s">
        <v>28</v>
      </c>
      <c r="P29" s="74">
        <v>44.97</v>
      </c>
      <c r="Q29" s="73" t="s">
        <v>28</v>
      </c>
      <c r="R29" s="73" t="s">
        <v>28</v>
      </c>
      <c r="S29" s="81">
        <f>49.07*1.2</f>
        <v>58.884</v>
      </c>
      <c r="T29" s="73" t="s">
        <v>28</v>
      </c>
      <c r="U29" s="73" t="s">
        <v>28</v>
      </c>
      <c r="V29" s="81">
        <f>49.07*1.2</f>
        <v>58.884</v>
      </c>
      <c r="W29" s="81">
        <f>49.07*1.2</f>
        <v>58.884</v>
      </c>
      <c r="X29" s="81">
        <f>49.07*1.2</f>
        <v>58.884</v>
      </c>
      <c r="Y29" s="95">
        <f>58.4*1.2</f>
        <v>70.08</v>
      </c>
      <c r="Z29" s="92">
        <f>82.58*1.2</f>
        <v>99.09599999999999</v>
      </c>
      <c r="AA29" s="96">
        <f>71.45*1.2</f>
        <v>85.74</v>
      </c>
      <c r="AB29" s="94">
        <f>68.61*1.2</f>
        <v>82.332</v>
      </c>
      <c r="AC29" s="94">
        <f>66.19*1.2</f>
        <v>79.428</v>
      </c>
      <c r="AD29" s="94">
        <f>66.19*1.2</f>
        <v>79.428</v>
      </c>
      <c r="AE29" s="94">
        <f>63.75*1.2</f>
        <v>76.5</v>
      </c>
      <c r="AF29" s="97">
        <f>52.97*1.2</f>
        <v>63.56399999999999</v>
      </c>
      <c r="AG29" s="97">
        <f>52.97*1.2</f>
        <v>63.56399999999999</v>
      </c>
      <c r="AH29" s="97">
        <f>54.12*1.2</f>
        <v>64.94399999999999</v>
      </c>
      <c r="AI29" s="97">
        <f>AH29</f>
        <v>64.94399999999999</v>
      </c>
      <c r="AJ29" s="97">
        <f>56.78*1.2</f>
        <v>68.136</v>
      </c>
      <c r="AK29" s="98">
        <f>69.18*1.2</f>
        <v>83.016</v>
      </c>
      <c r="AL29" s="98">
        <f>58.78*1.2</f>
        <v>70.536</v>
      </c>
      <c r="AM29" s="98">
        <f>58.78*1.2</f>
        <v>70.536</v>
      </c>
      <c r="AN29" s="98">
        <f>58.78*1.2</f>
        <v>70.536</v>
      </c>
      <c r="AO29" s="98">
        <v>97.91</v>
      </c>
    </row>
    <row r="30" spans="1:41" ht="12.75" customHeight="1">
      <c r="A30" s="58"/>
      <c r="B30" s="58" t="s">
        <v>105</v>
      </c>
      <c r="C30" s="58"/>
      <c r="D30" s="83" t="s">
        <v>28</v>
      </c>
      <c r="E30" s="72" t="s">
        <v>21</v>
      </c>
      <c r="F30" s="72"/>
      <c r="G30" s="74">
        <v>42.6</v>
      </c>
      <c r="H30" s="73" t="s">
        <v>28</v>
      </c>
      <c r="I30" s="73" t="s">
        <v>28</v>
      </c>
      <c r="J30" s="74">
        <v>42.6</v>
      </c>
      <c r="K30" s="73" t="s">
        <v>28</v>
      </c>
      <c r="L30" s="73" t="s">
        <v>28</v>
      </c>
      <c r="M30" s="74">
        <v>42.6</v>
      </c>
      <c r="N30" s="73" t="s">
        <v>28</v>
      </c>
      <c r="O30" s="73" t="s">
        <v>28</v>
      </c>
      <c r="P30" s="74">
        <v>42.6</v>
      </c>
      <c r="Q30" s="73" t="s">
        <v>28</v>
      </c>
      <c r="R30" s="73" t="s">
        <v>28</v>
      </c>
      <c r="S30" s="73" t="s">
        <v>28</v>
      </c>
      <c r="T30" s="73" t="s">
        <v>28</v>
      </c>
      <c r="U30" s="73" t="s">
        <v>28</v>
      </c>
      <c r="V30" s="73" t="s">
        <v>28</v>
      </c>
      <c r="W30" s="73" t="s">
        <v>28</v>
      </c>
      <c r="X30" s="73" t="s">
        <v>28</v>
      </c>
      <c r="Y30" s="99"/>
      <c r="Z30" s="92"/>
      <c r="AA30" s="96"/>
      <c r="AB30" s="94"/>
      <c r="AC30" s="63"/>
      <c r="AD30" s="63"/>
      <c r="AE30" s="63"/>
      <c r="AF30" s="64"/>
      <c r="AG30" s="64"/>
      <c r="AH30" s="64"/>
      <c r="AI30" s="64"/>
      <c r="AJ30" s="64"/>
      <c r="AK30" s="98"/>
      <c r="AL30" s="98"/>
      <c r="AM30" s="98"/>
      <c r="AN30" s="98"/>
      <c r="AO30" s="98"/>
    </row>
    <row r="31" spans="1:41" ht="12.75" customHeight="1">
      <c r="A31" s="58"/>
      <c r="B31" s="58" t="s">
        <v>27</v>
      </c>
      <c r="C31" s="58"/>
      <c r="D31" s="83" t="s">
        <v>28</v>
      </c>
      <c r="E31" s="72" t="s">
        <v>17</v>
      </c>
      <c r="F31" s="72"/>
      <c r="G31" s="74">
        <v>887.6</v>
      </c>
      <c r="H31" s="73" t="s">
        <v>28</v>
      </c>
      <c r="I31" s="73" t="s">
        <v>28</v>
      </c>
      <c r="J31" s="74">
        <f>556.26*1.2</f>
        <v>667.512</v>
      </c>
      <c r="K31" s="73" t="s">
        <v>28</v>
      </c>
      <c r="L31" s="73" t="s">
        <v>28</v>
      </c>
      <c r="M31" s="74">
        <f>806.78*1.2</f>
        <v>968.136</v>
      </c>
      <c r="N31" s="73" t="s">
        <v>28</v>
      </c>
      <c r="O31" s="73" t="s">
        <v>28</v>
      </c>
      <c r="P31" s="100">
        <f>936.91*1.2</f>
        <v>1124.292</v>
      </c>
      <c r="Q31" s="73" t="s">
        <v>28</v>
      </c>
      <c r="R31" s="73" t="s">
        <v>28</v>
      </c>
      <c r="S31" s="100">
        <f>936.91*1.2</f>
        <v>1124.292</v>
      </c>
      <c r="T31" s="73" t="s">
        <v>28</v>
      </c>
      <c r="U31" s="73" t="s">
        <v>28</v>
      </c>
      <c r="V31" s="100">
        <f>936.91*1.2</f>
        <v>1124.292</v>
      </c>
      <c r="W31" s="100">
        <f>936.91*1.2</f>
        <v>1124.292</v>
      </c>
      <c r="X31" s="100">
        <f>936.91*1.2</f>
        <v>1124.292</v>
      </c>
      <c r="Y31" s="95">
        <f>1125.18*1.2</f>
        <v>1350.2160000000001</v>
      </c>
      <c r="Z31" s="92">
        <f>1613.19*1.2</f>
        <v>1935.828</v>
      </c>
      <c r="AA31" s="96">
        <f>1388.65*1.2</f>
        <v>1666.38</v>
      </c>
      <c r="AB31" s="94">
        <f>1326.82*1.2</f>
        <v>1592.184</v>
      </c>
      <c r="AC31" s="94">
        <f>1277.97*1.2</f>
        <v>1533.564</v>
      </c>
      <c r="AD31" s="94">
        <f>1277.97*1.2</f>
        <v>1533.564</v>
      </c>
      <c r="AE31" s="94">
        <f>1228.78*1.2</f>
        <v>1474.5359999999998</v>
      </c>
      <c r="AF31" s="101">
        <f>1011.3*1.2</f>
        <v>1213.56</v>
      </c>
      <c r="AG31" s="101">
        <f>1011.3*1.2</f>
        <v>1213.56</v>
      </c>
      <c r="AH31" s="101">
        <f>1017.54*1.2</f>
        <v>1221.048</v>
      </c>
      <c r="AI31" s="101">
        <f>1017.54*1.2</f>
        <v>1221.048</v>
      </c>
      <c r="AJ31" s="101">
        <f>1071.13*1.2</f>
        <v>1285.356</v>
      </c>
      <c r="AK31" s="98">
        <f>1321.43*1.2</f>
        <v>1585.7160000000001</v>
      </c>
      <c r="AL31" s="98">
        <f>1111.54*1.2</f>
        <v>1333.848</v>
      </c>
      <c r="AM31" s="98">
        <f>1111.54*1.2</f>
        <v>1333.848</v>
      </c>
      <c r="AN31" s="98">
        <f>1559.75*1.2</f>
        <v>1871.6999999999998</v>
      </c>
      <c r="AO31" s="98">
        <f>1559.75*1.2</f>
        <v>1871.6999999999998</v>
      </c>
    </row>
    <row r="32" spans="1:41" ht="12.75" customHeight="1">
      <c r="A32" s="58"/>
      <c r="B32" s="58" t="s">
        <v>141</v>
      </c>
      <c r="C32" s="58"/>
      <c r="D32" s="83" t="s">
        <v>28</v>
      </c>
      <c r="E32" s="72" t="s">
        <v>17</v>
      </c>
      <c r="F32" s="72"/>
      <c r="G32" s="74">
        <v>891.13</v>
      </c>
      <c r="H32" s="73" t="s">
        <v>28</v>
      </c>
      <c r="I32" s="73" t="s">
        <v>28</v>
      </c>
      <c r="J32" s="73" t="s">
        <v>28</v>
      </c>
      <c r="K32" s="73" t="s">
        <v>28</v>
      </c>
      <c r="L32" s="73" t="s">
        <v>28</v>
      </c>
      <c r="M32" s="73" t="s">
        <v>28</v>
      </c>
      <c r="N32" s="73" t="s">
        <v>28</v>
      </c>
      <c r="O32" s="73" t="s">
        <v>28</v>
      </c>
      <c r="P32" s="73" t="s">
        <v>28</v>
      </c>
      <c r="Q32" s="73" t="s">
        <v>28</v>
      </c>
      <c r="R32" s="73" t="s">
        <v>28</v>
      </c>
      <c r="S32" s="73" t="s">
        <v>28</v>
      </c>
      <c r="T32" s="73" t="s">
        <v>28</v>
      </c>
      <c r="U32" s="73" t="s">
        <v>28</v>
      </c>
      <c r="V32" s="73" t="s">
        <v>28</v>
      </c>
      <c r="W32" s="73" t="s">
        <v>28</v>
      </c>
      <c r="X32" s="73" t="s">
        <v>28</v>
      </c>
      <c r="Y32" s="75" t="s">
        <v>28</v>
      </c>
      <c r="Z32" s="92"/>
      <c r="AA32" s="96"/>
      <c r="AB32" s="94"/>
      <c r="AC32" s="63"/>
      <c r="AD32" s="63"/>
      <c r="AE32" s="63"/>
      <c r="AF32" s="64"/>
      <c r="AG32" s="64"/>
      <c r="AH32" s="64"/>
      <c r="AI32" s="64"/>
      <c r="AJ32" s="64"/>
      <c r="AK32" s="91"/>
      <c r="AL32" s="91"/>
      <c r="AM32" s="91"/>
      <c r="AN32" s="91"/>
      <c r="AO32" s="91"/>
    </row>
    <row r="33" spans="1:41" ht="12.75" customHeight="1">
      <c r="A33" s="58" t="s">
        <v>37</v>
      </c>
      <c r="B33" s="58" t="s">
        <v>11</v>
      </c>
      <c r="C33" s="58" t="s">
        <v>93</v>
      </c>
      <c r="D33" s="83" t="s">
        <v>28</v>
      </c>
      <c r="E33" s="90" t="s">
        <v>140</v>
      </c>
      <c r="F33" s="90"/>
      <c r="G33" s="73" t="s">
        <v>28</v>
      </c>
      <c r="H33" s="74">
        <v>4.90576578058411</v>
      </c>
      <c r="I33" s="73" t="s">
        <v>28</v>
      </c>
      <c r="J33" s="73" t="s">
        <v>28</v>
      </c>
      <c r="K33" s="73" t="s">
        <v>28</v>
      </c>
      <c r="L33" s="73" t="s">
        <v>28</v>
      </c>
      <c r="M33" s="73" t="s">
        <v>28</v>
      </c>
      <c r="N33" s="73" t="s">
        <v>28</v>
      </c>
      <c r="O33" s="73" t="s">
        <v>28</v>
      </c>
      <c r="P33" s="73" t="s">
        <v>28</v>
      </c>
      <c r="Q33" s="73" t="s">
        <v>28</v>
      </c>
      <c r="R33" s="73" t="s">
        <v>28</v>
      </c>
      <c r="S33" s="73" t="s">
        <v>28</v>
      </c>
      <c r="T33" s="73" t="s">
        <v>28</v>
      </c>
      <c r="U33" s="73" t="s">
        <v>28</v>
      </c>
      <c r="V33" s="73" t="s">
        <v>28</v>
      </c>
      <c r="W33" s="73" t="s">
        <v>28</v>
      </c>
      <c r="X33" s="73" t="s">
        <v>28</v>
      </c>
      <c r="Y33" s="75" t="s">
        <v>28</v>
      </c>
      <c r="Z33" s="75" t="s">
        <v>28</v>
      </c>
      <c r="AA33" s="73" t="s">
        <v>28</v>
      </c>
      <c r="AB33" s="73" t="s">
        <v>28</v>
      </c>
      <c r="AC33" s="73" t="s">
        <v>28</v>
      </c>
      <c r="AD33" s="73" t="s">
        <v>28</v>
      </c>
      <c r="AE33" s="73" t="s">
        <v>28</v>
      </c>
      <c r="AF33" s="73" t="s">
        <v>28</v>
      </c>
      <c r="AG33" s="73" t="s">
        <v>28</v>
      </c>
      <c r="AH33" s="73" t="s">
        <v>28</v>
      </c>
      <c r="AI33" s="73" t="s">
        <v>28</v>
      </c>
      <c r="AJ33" s="73" t="s">
        <v>28</v>
      </c>
      <c r="AK33" s="91"/>
      <c r="AL33" s="91"/>
      <c r="AM33" s="91"/>
      <c r="AN33" s="91"/>
      <c r="AO33" s="91"/>
    </row>
    <row r="34" spans="1:41" ht="15">
      <c r="A34" s="58"/>
      <c r="B34" s="58"/>
      <c r="C34" s="58"/>
      <c r="D34" s="83" t="s">
        <v>28</v>
      </c>
      <c r="E34" s="72" t="s">
        <v>17</v>
      </c>
      <c r="F34" s="72"/>
      <c r="G34" s="73" t="s">
        <v>28</v>
      </c>
      <c r="H34" s="73" t="s">
        <v>28</v>
      </c>
      <c r="I34" s="74">
        <v>693.62</v>
      </c>
      <c r="J34" s="73" t="s">
        <v>28</v>
      </c>
      <c r="K34" s="73" t="s">
        <v>28</v>
      </c>
      <c r="L34" s="73" t="s">
        <v>28</v>
      </c>
      <c r="M34" s="73" t="s">
        <v>28</v>
      </c>
      <c r="N34" s="73" t="s">
        <v>28</v>
      </c>
      <c r="O34" s="73" t="s">
        <v>28</v>
      </c>
      <c r="P34" s="73" t="s">
        <v>28</v>
      </c>
      <c r="Q34" s="73" t="s">
        <v>28</v>
      </c>
      <c r="R34" s="73" t="s">
        <v>28</v>
      </c>
      <c r="S34" s="73" t="s">
        <v>28</v>
      </c>
      <c r="T34" s="73" t="s">
        <v>28</v>
      </c>
      <c r="U34" s="73" t="s">
        <v>28</v>
      </c>
      <c r="V34" s="73" t="s">
        <v>28</v>
      </c>
      <c r="W34" s="73" t="s">
        <v>28</v>
      </c>
      <c r="X34" s="73" t="s">
        <v>28</v>
      </c>
      <c r="Y34" s="75" t="s">
        <v>28</v>
      </c>
      <c r="Z34" s="75" t="s">
        <v>28</v>
      </c>
      <c r="AA34" s="73" t="s">
        <v>28</v>
      </c>
      <c r="AB34" s="73" t="s">
        <v>28</v>
      </c>
      <c r="AC34" s="73" t="s">
        <v>28</v>
      </c>
      <c r="AD34" s="73" t="s">
        <v>28</v>
      </c>
      <c r="AE34" s="73" t="s">
        <v>28</v>
      </c>
      <c r="AF34" s="73" t="s">
        <v>28</v>
      </c>
      <c r="AG34" s="73" t="s">
        <v>28</v>
      </c>
      <c r="AH34" s="73" t="s">
        <v>28</v>
      </c>
      <c r="AI34" s="73" t="s">
        <v>28</v>
      </c>
      <c r="AJ34" s="73" t="s">
        <v>28</v>
      </c>
      <c r="AK34" s="91"/>
      <c r="AL34" s="91"/>
      <c r="AM34" s="91"/>
      <c r="AN34" s="91"/>
      <c r="AO34" s="91"/>
    </row>
    <row r="35" spans="1:41" ht="12.75" customHeight="1">
      <c r="A35" s="58"/>
      <c r="B35" s="58" t="s">
        <v>19</v>
      </c>
      <c r="C35" s="58"/>
      <c r="D35" s="83" t="s">
        <v>28</v>
      </c>
      <c r="E35" s="72" t="s">
        <v>21</v>
      </c>
      <c r="F35" s="72"/>
      <c r="G35" s="74">
        <v>45.4</v>
      </c>
      <c r="H35" s="73" t="s">
        <v>28</v>
      </c>
      <c r="I35" s="73" t="s">
        <v>28</v>
      </c>
      <c r="J35" s="74">
        <v>45.4</v>
      </c>
      <c r="K35" s="73" t="s">
        <v>28</v>
      </c>
      <c r="L35" s="73" t="s">
        <v>28</v>
      </c>
      <c r="M35" s="74">
        <v>45.4</v>
      </c>
      <c r="N35" s="73" t="s">
        <v>28</v>
      </c>
      <c r="O35" s="73" t="s">
        <v>28</v>
      </c>
      <c r="P35" s="74">
        <v>45.4</v>
      </c>
      <c r="Q35" s="73" t="s">
        <v>28</v>
      </c>
      <c r="R35" s="73" t="s">
        <v>28</v>
      </c>
      <c r="S35" s="81">
        <f>49.07*1.2</f>
        <v>58.884</v>
      </c>
      <c r="T35" s="73" t="s">
        <v>28</v>
      </c>
      <c r="U35" s="73" t="s">
        <v>28</v>
      </c>
      <c r="V35" s="81">
        <f>49.07*1.2</f>
        <v>58.884</v>
      </c>
      <c r="W35" s="81">
        <f>49.07*1.2</f>
        <v>58.884</v>
      </c>
      <c r="X35" s="81">
        <f>49.07*1.2</f>
        <v>58.884</v>
      </c>
      <c r="Y35" s="95">
        <f>58.4*1.2</f>
        <v>70.08</v>
      </c>
      <c r="Z35" s="92">
        <f>82.58*1.2</f>
        <v>99.09599999999999</v>
      </c>
      <c r="AA35" s="96">
        <f>71.45*1.2</f>
        <v>85.74</v>
      </c>
      <c r="AB35" s="94">
        <f>68.61*1.2</f>
        <v>82.332</v>
      </c>
      <c r="AC35" s="94">
        <f>66.19*1.2</f>
        <v>79.428</v>
      </c>
      <c r="AD35" s="94">
        <f>66.19*1.2</f>
        <v>79.428</v>
      </c>
      <c r="AE35" s="94">
        <f>63.75*1.2</f>
        <v>76.5</v>
      </c>
      <c r="AF35" s="97">
        <f>52.97*1.2</f>
        <v>63.56399999999999</v>
      </c>
      <c r="AG35" s="97">
        <f>52.97*1.2</f>
        <v>63.56399999999999</v>
      </c>
      <c r="AH35" s="97">
        <f>54.12*1.2</f>
        <v>64.94399999999999</v>
      </c>
      <c r="AI35" s="97">
        <f>AH35</f>
        <v>64.94399999999999</v>
      </c>
      <c r="AJ35" s="97">
        <f>56.78*1.2</f>
        <v>68.136</v>
      </c>
      <c r="AK35" s="98">
        <f>69.18*1.2</f>
        <v>83.016</v>
      </c>
      <c r="AL35" s="98">
        <f>69.18*1.2</f>
        <v>83.016</v>
      </c>
      <c r="AM35" s="98">
        <f>75.37*1.2</f>
        <v>90.444</v>
      </c>
      <c r="AN35" s="98">
        <f>75.37*1.2</f>
        <v>90.444</v>
      </c>
      <c r="AO35" s="98">
        <v>98.27</v>
      </c>
    </row>
    <row r="36" spans="1:41" ht="12.75" customHeight="1">
      <c r="A36" s="58"/>
      <c r="B36" s="58" t="s">
        <v>105</v>
      </c>
      <c r="C36" s="58"/>
      <c r="D36" s="83" t="s">
        <v>28</v>
      </c>
      <c r="E36" s="72" t="s">
        <v>21</v>
      </c>
      <c r="F36" s="72"/>
      <c r="G36" s="74">
        <v>42.6</v>
      </c>
      <c r="H36" s="73" t="s">
        <v>28</v>
      </c>
      <c r="I36" s="73" t="s">
        <v>28</v>
      </c>
      <c r="J36" s="74">
        <v>42.6</v>
      </c>
      <c r="K36" s="73" t="s">
        <v>28</v>
      </c>
      <c r="L36" s="73" t="s">
        <v>28</v>
      </c>
      <c r="M36" s="74">
        <v>42.6</v>
      </c>
      <c r="N36" s="73" t="s">
        <v>28</v>
      </c>
      <c r="O36" s="73" t="s">
        <v>28</v>
      </c>
      <c r="P36" s="74">
        <v>42.6</v>
      </c>
      <c r="Q36" s="73" t="s">
        <v>28</v>
      </c>
      <c r="R36" s="73" t="s">
        <v>28</v>
      </c>
      <c r="S36" s="73" t="s">
        <v>28</v>
      </c>
      <c r="T36" s="73" t="s">
        <v>28</v>
      </c>
      <c r="U36" s="73" t="s">
        <v>28</v>
      </c>
      <c r="V36" s="73" t="s">
        <v>28</v>
      </c>
      <c r="W36" s="73" t="s">
        <v>28</v>
      </c>
      <c r="X36" s="73" t="s">
        <v>28</v>
      </c>
      <c r="Y36" s="75" t="s">
        <v>28</v>
      </c>
      <c r="Z36" s="92"/>
      <c r="AA36" s="96"/>
      <c r="AB36" s="94"/>
      <c r="AC36" s="63"/>
      <c r="AD36" s="63"/>
      <c r="AE36" s="63"/>
      <c r="AF36" s="101"/>
      <c r="AG36" s="101"/>
      <c r="AH36" s="101"/>
      <c r="AI36" s="101"/>
      <c r="AJ36" s="101"/>
      <c r="AK36" s="98"/>
      <c r="AL36" s="98"/>
      <c r="AM36" s="98"/>
      <c r="AN36" s="98"/>
      <c r="AO36" s="98"/>
    </row>
    <row r="37" spans="1:41" ht="12.75" customHeight="1">
      <c r="A37" s="58"/>
      <c r="B37" s="58" t="s">
        <v>27</v>
      </c>
      <c r="C37" s="58"/>
      <c r="D37" s="83" t="s">
        <v>28</v>
      </c>
      <c r="E37" s="72" t="s">
        <v>17</v>
      </c>
      <c r="F37" s="72"/>
      <c r="G37" s="74">
        <v>887.6</v>
      </c>
      <c r="H37" s="73" t="s">
        <v>28</v>
      </c>
      <c r="I37" s="73" t="s">
        <v>28</v>
      </c>
      <c r="J37" s="74">
        <f>668.03*1.2</f>
        <v>801.636</v>
      </c>
      <c r="K37" s="73" t="s">
        <v>28</v>
      </c>
      <c r="L37" s="73" t="s">
        <v>28</v>
      </c>
      <c r="M37" s="74">
        <f>806.78*1.2</f>
        <v>968.136</v>
      </c>
      <c r="N37" s="73" t="s">
        <v>28</v>
      </c>
      <c r="O37" s="73" t="s">
        <v>28</v>
      </c>
      <c r="P37" s="100">
        <f>936.91*1.2</f>
        <v>1124.292</v>
      </c>
      <c r="Q37" s="73" t="s">
        <v>28</v>
      </c>
      <c r="R37" s="73" t="s">
        <v>28</v>
      </c>
      <c r="S37" s="100">
        <f>936.91*1.2</f>
        <v>1124.292</v>
      </c>
      <c r="T37" s="73" t="s">
        <v>28</v>
      </c>
      <c r="U37" s="73" t="s">
        <v>28</v>
      </c>
      <c r="V37" s="100">
        <f>936.91*1.2</f>
        <v>1124.292</v>
      </c>
      <c r="W37" s="100">
        <f>936.91*1.2</f>
        <v>1124.292</v>
      </c>
      <c r="X37" s="100">
        <f>936.91*1.2</f>
        <v>1124.292</v>
      </c>
      <c r="Y37" s="95">
        <f>1125.18*1.2</f>
        <v>1350.2160000000001</v>
      </c>
      <c r="Z37" s="92">
        <f>1613.19*1.2</f>
        <v>1935.828</v>
      </c>
      <c r="AA37" s="96">
        <f>1388.65*1.2</f>
        <v>1666.38</v>
      </c>
      <c r="AB37" s="94">
        <f>1326.82*1.2</f>
        <v>1592.184</v>
      </c>
      <c r="AC37" s="94">
        <f>1277.97*1.2</f>
        <v>1533.564</v>
      </c>
      <c r="AD37" s="94">
        <f>1277.97*1.2</f>
        <v>1533.564</v>
      </c>
      <c r="AE37" s="94">
        <f>1228.78*1.2</f>
        <v>1474.5359999999998</v>
      </c>
      <c r="AF37" s="101">
        <f>1011.3*1.2</f>
        <v>1213.56</v>
      </c>
      <c r="AG37" s="101">
        <f>1011.3*1.2</f>
        <v>1213.56</v>
      </c>
      <c r="AH37" s="101">
        <f>1017.54*1.2</f>
        <v>1221.048</v>
      </c>
      <c r="AI37" s="101">
        <f>1017.54*1.2</f>
        <v>1221.048</v>
      </c>
      <c r="AJ37" s="101">
        <f>1071.13*1.2</f>
        <v>1285.356</v>
      </c>
      <c r="AK37" s="98">
        <f>1321.43*1.2</f>
        <v>1585.7160000000001</v>
      </c>
      <c r="AL37" s="98">
        <f>1321.43*1.2</f>
        <v>1585.7160000000001</v>
      </c>
      <c r="AM37" s="98">
        <f>1446.35*1.2</f>
        <v>1735.62</v>
      </c>
      <c r="AN37" s="98">
        <f>1446.35*1.2</f>
        <v>1735.62</v>
      </c>
      <c r="AO37" s="98">
        <v>2047.98</v>
      </c>
    </row>
    <row r="38" spans="1:41" ht="12.75" customHeight="1">
      <c r="A38" s="58"/>
      <c r="B38" s="58" t="s">
        <v>141</v>
      </c>
      <c r="C38" s="58"/>
      <c r="D38" s="83" t="s">
        <v>28</v>
      </c>
      <c r="E38" s="72" t="s">
        <v>17</v>
      </c>
      <c r="F38" s="72"/>
      <c r="G38" s="74">
        <v>891.13</v>
      </c>
      <c r="H38" s="73" t="s">
        <v>28</v>
      </c>
      <c r="I38" s="73" t="s">
        <v>28</v>
      </c>
      <c r="J38" s="73" t="s">
        <v>28</v>
      </c>
      <c r="K38" s="73" t="s">
        <v>28</v>
      </c>
      <c r="L38" s="73" t="s">
        <v>28</v>
      </c>
      <c r="M38" s="73" t="s">
        <v>28</v>
      </c>
      <c r="N38" s="73" t="s">
        <v>28</v>
      </c>
      <c r="O38" s="73" t="s">
        <v>28</v>
      </c>
      <c r="P38" s="73" t="s">
        <v>28</v>
      </c>
      <c r="Q38" s="73" t="s">
        <v>28</v>
      </c>
      <c r="R38" s="73" t="s">
        <v>28</v>
      </c>
      <c r="S38" s="73" t="s">
        <v>28</v>
      </c>
      <c r="T38" s="73" t="s">
        <v>28</v>
      </c>
      <c r="U38" s="73" t="s">
        <v>28</v>
      </c>
      <c r="V38" s="73" t="s">
        <v>28</v>
      </c>
      <c r="W38" s="73" t="s">
        <v>28</v>
      </c>
      <c r="X38" s="73" t="s">
        <v>28</v>
      </c>
      <c r="Y38" s="75" t="s">
        <v>28</v>
      </c>
      <c r="Z38" s="92"/>
      <c r="AA38" s="96"/>
      <c r="AB38" s="94"/>
      <c r="AC38" s="63"/>
      <c r="AD38" s="63"/>
      <c r="AE38" s="63"/>
      <c r="AF38" s="101"/>
      <c r="AG38" s="101"/>
      <c r="AH38" s="101"/>
      <c r="AI38" s="101"/>
      <c r="AJ38" s="101"/>
      <c r="AK38" s="91"/>
      <c r="AL38" s="91"/>
      <c r="AM38" s="91"/>
      <c r="AN38" s="91"/>
      <c r="AO38" s="91"/>
    </row>
    <row r="39" spans="1:41" ht="12.75" customHeight="1">
      <c r="A39" s="58" t="s">
        <v>34</v>
      </c>
      <c r="B39" s="58" t="s">
        <v>27</v>
      </c>
      <c r="C39" s="58"/>
      <c r="D39" s="83" t="s">
        <v>28</v>
      </c>
      <c r="E39" s="72" t="s">
        <v>17</v>
      </c>
      <c r="F39" s="72"/>
      <c r="G39" s="74">
        <f>235.78*1.2</f>
        <v>282.936</v>
      </c>
      <c r="H39" s="73" t="s">
        <v>28</v>
      </c>
      <c r="I39" s="73" t="s">
        <v>28</v>
      </c>
      <c r="J39" s="74">
        <f>235.78*1.2</f>
        <v>282.936</v>
      </c>
      <c r="K39" s="73" t="s">
        <v>28</v>
      </c>
      <c r="L39" s="73" t="s">
        <v>28</v>
      </c>
      <c r="M39" s="74">
        <f>235.78*1.2</f>
        <v>282.936</v>
      </c>
      <c r="N39" s="73" t="s">
        <v>28</v>
      </c>
      <c r="O39" s="73" t="s">
        <v>28</v>
      </c>
      <c r="P39" s="74">
        <f>235.78*1.2</f>
        <v>282.936</v>
      </c>
      <c r="Q39" s="73" t="s">
        <v>28</v>
      </c>
      <c r="R39" s="73" t="s">
        <v>28</v>
      </c>
      <c r="S39" s="81">
        <f>267.82*1.2</f>
        <v>321.38399999999996</v>
      </c>
      <c r="T39" s="73" t="s">
        <v>28</v>
      </c>
      <c r="U39" s="73" t="s">
        <v>28</v>
      </c>
      <c r="V39" s="74">
        <f>531.46*1.2</f>
        <v>637.7520000000001</v>
      </c>
      <c r="W39" s="74">
        <f>531.46*1.2</f>
        <v>637.7520000000001</v>
      </c>
      <c r="X39" s="74">
        <f>531.46*1.2</f>
        <v>637.7520000000001</v>
      </c>
      <c r="Y39" s="95">
        <f>624.69*1.2</f>
        <v>749.628</v>
      </c>
      <c r="Z39" s="92">
        <f>874.87*1.2</f>
        <v>1049.844</v>
      </c>
      <c r="AA39" s="96">
        <f>785.11*1.2</f>
        <v>942.132</v>
      </c>
      <c r="AB39" s="94">
        <f>754.19*1.2</f>
        <v>905.028</v>
      </c>
      <c r="AC39" s="94">
        <f>754.19*1.2</f>
        <v>905.028</v>
      </c>
      <c r="AD39" s="94">
        <f>578.65*1.2</f>
        <v>694.38</v>
      </c>
      <c r="AE39" s="94">
        <f>578.65*1.2</f>
        <v>694.38</v>
      </c>
      <c r="AF39" s="101">
        <f>634.17*1.2</f>
        <v>761.0039999999999</v>
      </c>
      <c r="AG39" s="101">
        <f>634.17*1.2</f>
        <v>761.0039999999999</v>
      </c>
      <c r="AH39" s="101">
        <f>640.41*1.2</f>
        <v>768.492</v>
      </c>
      <c r="AI39" s="101">
        <f>640.41*1.2</f>
        <v>768.492</v>
      </c>
      <c r="AJ39" s="101">
        <f>640.41*1.2</f>
        <v>768.492</v>
      </c>
      <c r="AK39" s="98">
        <f>644.06*1.2</f>
        <v>772.872</v>
      </c>
      <c r="AL39" s="98">
        <f>644.06*1.2</f>
        <v>772.872</v>
      </c>
      <c r="AM39" s="98">
        <f>644.06*1.2</f>
        <v>772.872</v>
      </c>
      <c r="AN39" s="98">
        <f>644.06*1.2</f>
        <v>772.872</v>
      </c>
      <c r="AO39" s="98">
        <f>644.06*1.2</f>
        <v>772.872</v>
      </c>
    </row>
    <row r="40" spans="1:41" ht="12.75" customHeight="1">
      <c r="A40" s="58"/>
      <c r="B40" s="58" t="s">
        <v>19</v>
      </c>
      <c r="C40" s="58"/>
      <c r="D40" s="83" t="s">
        <v>28</v>
      </c>
      <c r="E40" s="72" t="s">
        <v>21</v>
      </c>
      <c r="F40" s="72"/>
      <c r="G40" s="74">
        <v>15.71</v>
      </c>
      <c r="H40" s="73" t="s">
        <v>28</v>
      </c>
      <c r="I40" s="73" t="s">
        <v>28</v>
      </c>
      <c r="J40" s="74">
        <v>15.71</v>
      </c>
      <c r="K40" s="73" t="s">
        <v>28</v>
      </c>
      <c r="L40" s="73" t="s">
        <v>28</v>
      </c>
      <c r="M40" s="74">
        <v>15.71</v>
      </c>
      <c r="N40" s="73" t="s">
        <v>28</v>
      </c>
      <c r="O40" s="73" t="s">
        <v>28</v>
      </c>
      <c r="P40" s="74">
        <v>15.71</v>
      </c>
      <c r="Q40" s="73" t="s">
        <v>28</v>
      </c>
      <c r="R40" s="73" t="s">
        <v>28</v>
      </c>
      <c r="S40" s="74">
        <v>15.71</v>
      </c>
      <c r="T40" s="73" t="s">
        <v>28</v>
      </c>
      <c r="U40" s="73" t="s">
        <v>28</v>
      </c>
      <c r="V40" s="74">
        <v>15.71</v>
      </c>
      <c r="W40" s="74">
        <f>28.98*1.2</f>
        <v>34.775999999999996</v>
      </c>
      <c r="X40" s="74">
        <f>28.98*1.2</f>
        <v>34.775999999999996</v>
      </c>
      <c r="Y40" s="95">
        <f>33.6*1.2</f>
        <v>40.32</v>
      </c>
      <c r="Z40" s="92">
        <f>45.99*1.2</f>
        <v>55.188</v>
      </c>
      <c r="AA40" s="96">
        <f>41.55*1.2</f>
        <v>49.85999999999999</v>
      </c>
      <c r="AB40" s="94">
        <f>40.23*1.2</f>
        <v>48.275999999999996</v>
      </c>
      <c r="AC40" s="94">
        <f>40.23*1.2</f>
        <v>48.275999999999996</v>
      </c>
      <c r="AD40" s="94">
        <f>40.23*1.2</f>
        <v>48.275999999999996</v>
      </c>
      <c r="AE40" s="94">
        <f>40.23*1.2</f>
        <v>48.275999999999996</v>
      </c>
      <c r="AF40" s="97">
        <f>34.29*1.2</f>
        <v>41.147999999999996</v>
      </c>
      <c r="AG40" s="97">
        <f>34.29*1.2</f>
        <v>41.147999999999996</v>
      </c>
      <c r="AH40" s="97">
        <f>35.43*1.2</f>
        <v>42.516</v>
      </c>
      <c r="AI40" s="97">
        <f>35.43*1.2</f>
        <v>42.516</v>
      </c>
      <c r="AJ40" s="97">
        <f>35.43*1.2</f>
        <v>42.516</v>
      </c>
      <c r="AK40" s="98">
        <f>35.62*1.2</f>
        <v>42.74399999999999</v>
      </c>
      <c r="AL40" s="98">
        <f>35.62*1.2</f>
        <v>42.74399999999999</v>
      </c>
      <c r="AM40" s="98">
        <f>35.62*1.2</f>
        <v>42.74399999999999</v>
      </c>
      <c r="AN40" s="98">
        <f>35.62*1.2</f>
        <v>42.74399999999999</v>
      </c>
      <c r="AO40" s="98">
        <f>35.62*1.2</f>
        <v>42.74399999999999</v>
      </c>
    </row>
    <row r="41" spans="1:27" ht="15">
      <c r="A41" s="52"/>
      <c r="B41" s="52"/>
      <c r="C41" s="52"/>
      <c r="D41" s="102"/>
      <c r="E41" s="103"/>
      <c r="F41" s="103"/>
      <c r="G41" s="104"/>
      <c r="H41" s="105"/>
      <c r="I41" s="105"/>
      <c r="J41" s="104"/>
      <c r="K41" s="105"/>
      <c r="L41" s="105"/>
      <c r="M41" s="104"/>
      <c r="N41" s="105"/>
      <c r="O41" s="105"/>
      <c r="P41" s="104"/>
      <c r="Q41" s="105"/>
      <c r="R41" s="105"/>
      <c r="S41" s="104"/>
      <c r="T41" s="105"/>
      <c r="U41" s="105"/>
      <c r="V41" s="104"/>
      <c r="W41" s="104"/>
      <c r="X41" s="104"/>
      <c r="Y41" s="53"/>
      <c r="Z41" s="54"/>
      <c r="AA41" s="53"/>
    </row>
    <row r="42" spans="1:27" ht="18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106"/>
      <c r="S42" s="106"/>
      <c r="T42" s="106"/>
      <c r="U42" s="107"/>
      <c r="V42" s="106"/>
      <c r="W42" s="106"/>
      <c r="X42" s="106"/>
      <c r="Y42" s="53"/>
      <c r="Z42" s="54"/>
      <c r="AA42" s="53"/>
    </row>
    <row r="43" spans="1:27" ht="12.75" customHeight="1">
      <c r="A43" s="108"/>
      <c r="B43" s="109" t="s">
        <v>40</v>
      </c>
      <c r="C43" s="109"/>
      <c r="D43" s="109"/>
      <c r="E43" s="110"/>
      <c r="F43" s="110"/>
      <c r="G43" s="110"/>
      <c r="H43" s="110"/>
      <c r="I43" s="111" t="s">
        <v>142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112"/>
      <c r="X43" s="112"/>
      <c r="Y43" s="108"/>
      <c r="Z43" s="108"/>
      <c r="AA43" s="108"/>
    </row>
    <row r="44" spans="1:27" ht="12.75" customHeight="1">
      <c r="A44" s="53"/>
      <c r="B44" s="113" t="s">
        <v>42</v>
      </c>
      <c r="C44" s="11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106"/>
      <c r="S44" s="106"/>
      <c r="T44" s="106"/>
      <c r="U44" s="107"/>
      <c r="V44" s="106"/>
      <c r="W44" s="106"/>
      <c r="X44" s="106"/>
      <c r="Y44" s="53"/>
      <c r="Z44" s="54"/>
      <c r="AA44" s="53"/>
    </row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</sheetData>
  <sheetProtection selectLockedCells="1" selectUnlockedCells="1"/>
  <mergeCells count="72">
    <mergeCell ref="A4:A6"/>
    <mergeCell ref="B4:C6"/>
    <mergeCell ref="D4:D6"/>
    <mergeCell ref="E4:E6"/>
    <mergeCell ref="F4:F6"/>
    <mergeCell ref="G4:I4"/>
    <mergeCell ref="J4:L4"/>
    <mergeCell ref="M4:O4"/>
    <mergeCell ref="P4:R4"/>
    <mergeCell ref="S4:U4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G5:G6"/>
    <mergeCell ref="H5:I5"/>
    <mergeCell ref="J5:J6"/>
    <mergeCell ref="K5:L5"/>
    <mergeCell ref="M5:M6"/>
    <mergeCell ref="N5:O5"/>
    <mergeCell ref="P5:P6"/>
    <mergeCell ref="Q5:R5"/>
    <mergeCell ref="S5:S6"/>
    <mergeCell ref="T5:U5"/>
    <mergeCell ref="A10:A24"/>
    <mergeCell ref="B10:B15"/>
    <mergeCell ref="C10:C13"/>
    <mergeCell ref="D10:D11"/>
    <mergeCell ref="D12:D13"/>
    <mergeCell ref="C14:C15"/>
    <mergeCell ref="B16:C19"/>
    <mergeCell ref="B20:B21"/>
    <mergeCell ref="C20:C21"/>
    <mergeCell ref="B22:C23"/>
    <mergeCell ref="B24:C24"/>
    <mergeCell ref="AO25:AO26"/>
    <mergeCell ref="A27:A32"/>
    <mergeCell ref="B27:B28"/>
    <mergeCell ref="C27:C28"/>
    <mergeCell ref="B29:C29"/>
    <mergeCell ref="B30:C30"/>
    <mergeCell ref="B31:C31"/>
    <mergeCell ref="B32:C32"/>
    <mergeCell ref="A33:A38"/>
    <mergeCell ref="B33:B34"/>
    <mergeCell ref="C33:C34"/>
    <mergeCell ref="B35:C35"/>
    <mergeCell ref="B36:C36"/>
    <mergeCell ref="B37:C37"/>
    <mergeCell ref="B38:C38"/>
    <mergeCell ref="A39:A40"/>
    <mergeCell ref="B39:C39"/>
    <mergeCell ref="B40:C40"/>
    <mergeCell ref="B43:D43"/>
    <mergeCell ref="I43:U43"/>
    <mergeCell ref="B44:C4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pl6</cp:lastModifiedBy>
  <cp:lastPrinted>2018-05-29T12:10:52Z</cp:lastPrinted>
  <dcterms:modified xsi:type="dcterms:W3CDTF">2018-05-29T12:14:24Z</dcterms:modified>
  <cp:category/>
  <cp:version/>
  <cp:contentType/>
  <cp:contentStatus/>
</cp:coreProperties>
</file>